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E:\PAGINA IMPRENTA\DOCUMENTOS PARA SUBIR\"/>
    </mc:Choice>
  </mc:AlternateContent>
  <xr:revisionPtr revIDLastSave="0" documentId="8_{65FD50DE-C0DD-416A-9D1D-2B4175B2A34C}" xr6:coauthVersionLast="36" xr6:coauthVersionMax="36" xr10:uidLastSave="{00000000-0000-0000-0000-000000000000}"/>
  <workbookProtection workbookAlgorithmName="SHA-512" workbookHashValue="Ah0UdkAWNj/IQyFhyH49bkRrhh7uNY7F/ocx4VchisnH0i2K0QfrC4OM3xborRRP4yLIoNcNK3MaZhcQmFzsJw==" workbookSaltValue="aO4PtKfc6C8GJplUQvP2zg==" workbookSpinCount="100000" lockStructure="1"/>
  <bookViews>
    <workbookView xWindow="0" yWindow="0" windowWidth="38400" windowHeight="17625" tabRatio="699" xr2:uid="{BFB98B46-D9B5-4D36-BD74-A4F5FD9DBBE4}"/>
  </bookViews>
  <sheets>
    <sheet name="Planeación estratégica" sheetId="32" r:id="rId1"/>
    <sheet name="Plan de Acción Institucional" sheetId="1" r:id="rId2"/>
    <sheet name="Decreto 612 de 2018" sheetId="21" state="hidden" r:id="rId3"/>
    <sheet name="1 PINAR" sheetId="31" r:id="rId4"/>
    <sheet name="5 PETH" sheetId="25" r:id="rId5"/>
    <sheet name="6 PIC" sheetId="26" r:id="rId6"/>
    <sheet name="7 Plan de Incentivos" sheetId="27" r:id="rId7"/>
    <sheet name="8 PSST" sheetId="20" r:id="rId8"/>
    <sheet name="9 PAAC " sheetId="30" r:id="rId9"/>
    <sheet name="10 PETI" sheetId="5" r:id="rId10"/>
    <sheet name="11 PTRSPI" sheetId="23" state="hidden" r:id="rId11"/>
    <sheet name="12 PSPI" sheetId="6" r:id="rId12"/>
  </sheets>
  <externalReferences>
    <externalReference r:id="rId13"/>
  </externalReferences>
  <definedNames>
    <definedName name="_xlnm._FilterDatabase" localSheetId="10" hidden="1">'11 PTRSPI'!$B$5:$BK$23</definedName>
    <definedName name="_xlnm._FilterDatabase" localSheetId="7" hidden="1">'8 PSST'!$BL$7:$BO$51</definedName>
    <definedName name="_xlnm._FilterDatabase" localSheetId="8" hidden="1">'9 PAAC '!$A$6:$N$69</definedName>
    <definedName name="_xlnm._FilterDatabase" localSheetId="2" hidden="1">'Decreto 612 de 2018'!#REF!</definedName>
    <definedName name="_xlnm._FilterDatabase" localSheetId="1" hidden="1">'Plan de Acción Institucional'!$B$7:$T$49</definedName>
    <definedName name="_xlnm._FilterDatabase" localSheetId="0" hidden="1">'Planeación estratégica'!$B$10:$P$61</definedName>
    <definedName name="_xlnm.Print_Area" localSheetId="8">'9 PAAC '!$B$2:$H$67</definedName>
    <definedName name="_xlnm.Print_Area" localSheetId="2">'Decreto 612 de 2018'!$A$1:$F$24</definedName>
    <definedName name="_xlnm.Print_Titles" localSheetId="8">'9 PAAC '!$2:$6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6" i="32" l="1"/>
  <c r="M56" i="32"/>
  <c r="N56" i="32" s="1"/>
  <c r="J56" i="32"/>
  <c r="N51" i="32"/>
  <c r="M51" i="32"/>
  <c r="O51" i="32" s="1"/>
  <c r="J51" i="32"/>
  <c r="O48" i="32"/>
  <c r="M48" i="32"/>
  <c r="N48" i="32" s="1"/>
  <c r="J48" i="32"/>
  <c r="N43" i="32"/>
  <c r="M43" i="32"/>
  <c r="O43" i="32" s="1"/>
  <c r="J43" i="32"/>
  <c r="K36" i="32"/>
  <c r="M36" i="32" s="1"/>
  <c r="J36" i="32"/>
  <c r="O31" i="32"/>
  <c r="M31" i="32"/>
  <c r="N31" i="32" s="1"/>
  <c r="J31" i="32"/>
  <c r="M26" i="32"/>
  <c r="O26" i="32" s="1"/>
  <c r="J26" i="32"/>
  <c r="H26" i="32"/>
  <c r="G26" i="32"/>
  <c r="F26" i="32"/>
  <c r="L23" i="32"/>
  <c r="M23" i="32" s="1"/>
  <c r="K23" i="32"/>
  <c r="J23" i="32"/>
  <c r="H23" i="32"/>
  <c r="G23" i="32"/>
  <c r="F23" i="32"/>
  <c r="M18" i="32"/>
  <c r="O18" i="32" s="1"/>
  <c r="L18" i="32"/>
  <c r="J18" i="32"/>
  <c r="M11" i="32"/>
  <c r="O11" i="32" s="1"/>
  <c r="L11" i="32"/>
  <c r="K11" i="32"/>
  <c r="J11" i="32"/>
  <c r="J61" i="32" s="1"/>
  <c r="H11" i="32"/>
  <c r="G11" i="32"/>
  <c r="F11" i="32"/>
  <c r="O23" i="32" l="1"/>
  <c r="O61" i="32" s="1"/>
  <c r="N23" i="32"/>
  <c r="O36" i="32"/>
  <c r="N36" i="32"/>
  <c r="N18" i="32"/>
  <c r="N26" i="32"/>
  <c r="N11" i="32"/>
  <c r="D11" i="21" l="1"/>
  <c r="I17" i="31"/>
  <c r="M16" i="31"/>
  <c r="L16" i="31"/>
  <c r="M15" i="31"/>
  <c r="L15" i="31"/>
  <c r="M14" i="31"/>
  <c r="L14" i="31"/>
  <c r="M13" i="31"/>
  <c r="L13" i="31"/>
  <c r="M12" i="31"/>
  <c r="L12" i="31"/>
  <c r="M11" i="31"/>
  <c r="L11" i="31"/>
  <c r="M10" i="31"/>
  <c r="L10" i="31"/>
  <c r="M9" i="31"/>
  <c r="M17" i="31" s="1"/>
  <c r="L9" i="31"/>
  <c r="M8" i="31"/>
  <c r="L8" i="31"/>
  <c r="P17" i="1" l="1"/>
  <c r="O17" i="1"/>
  <c r="O11" i="1" l="1"/>
  <c r="I15" i="27"/>
  <c r="K23" i="25"/>
  <c r="J12" i="26" l="1"/>
  <c r="J10" i="26"/>
  <c r="J9" i="26"/>
  <c r="D17" i="21" l="1"/>
  <c r="R48" i="1"/>
  <c r="R47" i="1"/>
  <c r="R46" i="1"/>
  <c r="R45" i="1"/>
  <c r="R44" i="1"/>
  <c r="R43" i="1"/>
  <c r="R42" i="1"/>
  <c r="R41" i="1"/>
  <c r="R39" i="1"/>
  <c r="R38" i="1"/>
  <c r="R37" i="1"/>
  <c r="R35" i="1"/>
  <c r="R33" i="1"/>
  <c r="R31" i="1"/>
  <c r="R29" i="1"/>
  <c r="R27" i="1"/>
  <c r="R25" i="1"/>
  <c r="R13" i="1"/>
  <c r="Q46" i="1"/>
  <c r="K68" i="30" l="1"/>
  <c r="K69" i="30" s="1"/>
  <c r="L67" i="30"/>
  <c r="L68" i="30" s="1"/>
  <c r="K65" i="30"/>
  <c r="J63" i="30"/>
  <c r="L63" i="30" s="1"/>
  <c r="L62" i="30"/>
  <c r="J60" i="30"/>
  <c r="J58" i="30"/>
  <c r="L56" i="30"/>
  <c r="L65" i="30" s="1"/>
  <c r="J56" i="30"/>
  <c r="K54" i="30"/>
  <c r="L52" i="30"/>
  <c r="L51" i="30"/>
  <c r="L48" i="30"/>
  <c r="L54" i="30" s="1"/>
  <c r="L47" i="30"/>
  <c r="K45" i="30"/>
  <c r="L42" i="30"/>
  <c r="J42" i="30"/>
  <c r="J39" i="30"/>
  <c r="J37" i="30"/>
  <c r="J35" i="30"/>
  <c r="J33" i="30"/>
  <c r="L31" i="30"/>
  <c r="L45" i="30" s="1"/>
  <c r="I31" i="30"/>
  <c r="K29" i="30"/>
  <c r="J26" i="30"/>
  <c r="L25" i="30" s="1"/>
  <c r="L29" i="30" s="1"/>
  <c r="K23" i="30"/>
  <c r="L20" i="30"/>
  <c r="J20" i="30"/>
  <c r="L18" i="30"/>
  <c r="J18" i="30"/>
  <c r="L16" i="30"/>
  <c r="J13" i="30"/>
  <c r="J11" i="30"/>
  <c r="L10" i="30" s="1"/>
  <c r="L8" i="30"/>
  <c r="L23" i="30" s="1"/>
  <c r="J8" i="30"/>
  <c r="L69" i="30" l="1"/>
  <c r="BO51" i="20" l="1"/>
  <c r="BN51" i="20"/>
  <c r="BL47" i="20"/>
  <c r="BL45" i="20"/>
  <c r="BL43" i="20"/>
  <c r="BL38" i="20"/>
  <c r="BL35" i="20"/>
  <c r="BL34" i="20"/>
  <c r="BL31" i="20"/>
  <c r="BL26" i="20"/>
  <c r="BL25" i="20"/>
  <c r="BL24" i="20"/>
  <c r="BL23" i="20"/>
  <c r="BL22" i="20"/>
  <c r="BL21" i="20"/>
  <c r="BL20" i="20"/>
  <c r="BL19" i="20"/>
  <c r="BL18" i="20"/>
  <c r="BL17" i="20"/>
  <c r="BL16" i="20"/>
  <c r="BL15" i="20"/>
  <c r="BL13" i="20"/>
  <c r="BL8" i="20"/>
  <c r="K9" i="6" l="1"/>
  <c r="K10" i="6"/>
  <c r="K11" i="6"/>
  <c r="K12" i="6"/>
  <c r="K13" i="6"/>
  <c r="K14" i="6"/>
  <c r="K15" i="6"/>
  <c r="K8" i="6"/>
  <c r="J9" i="5"/>
  <c r="J10" i="5"/>
  <c r="J11" i="5"/>
  <c r="J12" i="5"/>
  <c r="J13" i="5"/>
  <c r="J14" i="5"/>
  <c r="J15" i="5"/>
  <c r="J16" i="5"/>
  <c r="J17" i="5"/>
  <c r="J18" i="5"/>
  <c r="J19" i="5"/>
  <c r="J20" i="5"/>
  <c r="J21" i="5"/>
  <c r="J8" i="27"/>
  <c r="D16" i="21" l="1"/>
  <c r="J16" i="27"/>
  <c r="K16" i="27" s="1"/>
  <c r="G16" i="27"/>
  <c r="J15" i="27"/>
  <c r="K15" i="27" s="1"/>
  <c r="G15" i="27"/>
  <c r="J14" i="27"/>
  <c r="K14" i="27" s="1"/>
  <c r="G14" i="27"/>
  <c r="J13" i="27"/>
  <c r="K13" i="27" s="1"/>
  <c r="G13" i="27"/>
  <c r="J12" i="27"/>
  <c r="K12" i="27" s="1"/>
  <c r="G12" i="27"/>
  <c r="J11" i="27"/>
  <c r="K11" i="27" s="1"/>
  <c r="G11" i="27"/>
  <c r="J10" i="27"/>
  <c r="K10" i="27" s="1"/>
  <c r="G10" i="27"/>
  <c r="K9" i="27"/>
  <c r="J9" i="27"/>
  <c r="G9" i="27"/>
  <c r="K8" i="27"/>
  <c r="G8" i="27"/>
  <c r="G17" i="27" s="1"/>
  <c r="L19" i="26"/>
  <c r="K19" i="26"/>
  <c r="J19" i="26"/>
  <c r="H19" i="26"/>
  <c r="K18" i="26"/>
  <c r="H18" i="26"/>
  <c r="L18" i="26" s="1"/>
  <c r="K17" i="26"/>
  <c r="L17" i="26" s="1"/>
  <c r="H17" i="26"/>
  <c r="K16" i="26"/>
  <c r="L16" i="26" s="1"/>
  <c r="H16" i="26"/>
  <c r="K15" i="26"/>
  <c r="L15" i="26" s="1"/>
  <c r="H15" i="26"/>
  <c r="J14" i="26"/>
  <c r="K14" i="26" s="1"/>
  <c r="L14" i="26" s="1"/>
  <c r="H14" i="26"/>
  <c r="K13" i="26"/>
  <c r="H13" i="26"/>
  <c r="L13" i="26" s="1"/>
  <c r="K12" i="26"/>
  <c r="L12" i="26" s="1"/>
  <c r="H12" i="26"/>
  <c r="J11" i="26"/>
  <c r="K11" i="26" s="1"/>
  <c r="L11" i="26" s="1"/>
  <c r="H11" i="26"/>
  <c r="K10" i="26"/>
  <c r="L10" i="26" s="1"/>
  <c r="H10" i="26"/>
  <c r="K9" i="26"/>
  <c r="L9" i="26" s="1"/>
  <c r="H9" i="26"/>
  <c r="K8" i="26"/>
  <c r="L8" i="26" s="1"/>
  <c r="H8" i="26"/>
  <c r="H20" i="26" s="1"/>
  <c r="J23" i="25"/>
  <c r="G23" i="25"/>
  <c r="J22" i="25"/>
  <c r="K22" i="25" s="1"/>
  <c r="G22" i="25"/>
  <c r="J21" i="25"/>
  <c r="K21" i="25" s="1"/>
  <c r="G21" i="25"/>
  <c r="J20" i="25"/>
  <c r="G20" i="25"/>
  <c r="K20" i="25" s="1"/>
  <c r="J19" i="25"/>
  <c r="K19" i="25" s="1"/>
  <c r="G19" i="25"/>
  <c r="J18" i="25"/>
  <c r="K18" i="25" s="1"/>
  <c r="G18" i="25"/>
  <c r="J17" i="25"/>
  <c r="K17" i="25" s="1"/>
  <c r="G17" i="25"/>
  <c r="J16" i="25"/>
  <c r="K16" i="25" s="1"/>
  <c r="G16" i="25"/>
  <c r="J15" i="25"/>
  <c r="K15" i="25" s="1"/>
  <c r="G15" i="25"/>
  <c r="J14" i="25"/>
  <c r="K14" i="25" s="1"/>
  <c r="G14" i="25"/>
  <c r="J13" i="25"/>
  <c r="K13" i="25" s="1"/>
  <c r="G13" i="25"/>
  <c r="J12" i="25"/>
  <c r="G12" i="25"/>
  <c r="J11" i="25"/>
  <c r="K11" i="25" s="1"/>
  <c r="G11" i="25"/>
  <c r="J10" i="25"/>
  <c r="K10" i="25" s="1"/>
  <c r="G10" i="25"/>
  <c r="J9" i="25"/>
  <c r="K9" i="25" s="1"/>
  <c r="G9" i="25"/>
  <c r="K8" i="25"/>
  <c r="J8" i="25"/>
  <c r="G8" i="25"/>
  <c r="G24" i="25" s="1"/>
  <c r="K12" i="25" l="1"/>
  <c r="L20" i="26"/>
  <c r="D14" i="21" s="1"/>
  <c r="K24" i="25"/>
  <c r="D13" i="21" s="1"/>
  <c r="K17" i="27"/>
  <c r="D15" i="21" s="1"/>
  <c r="BB22" i="23" l="1"/>
  <c r="AY22" i="23"/>
  <c r="AV22" i="23"/>
  <c r="AS22" i="23"/>
  <c r="AP22" i="23"/>
  <c r="AM22" i="23"/>
  <c r="AJ22" i="23"/>
  <c r="AG22" i="23"/>
  <c r="AD22" i="23"/>
  <c r="AA22" i="23"/>
  <c r="X22" i="23"/>
  <c r="U22" i="23"/>
  <c r="BB20" i="23"/>
  <c r="AY20" i="23"/>
  <c r="AV20" i="23"/>
  <c r="AS20" i="23"/>
  <c r="AP20" i="23"/>
  <c r="AM20" i="23"/>
  <c r="AJ20" i="23"/>
  <c r="AG20" i="23"/>
  <c r="AD20" i="23"/>
  <c r="AA20" i="23"/>
  <c r="X20" i="23"/>
  <c r="U20" i="23"/>
  <c r="BB18" i="23"/>
  <c r="AY18" i="23"/>
  <c r="AV18" i="23"/>
  <c r="AS18" i="23"/>
  <c r="AP18" i="23"/>
  <c r="AM18" i="23"/>
  <c r="AJ18" i="23"/>
  <c r="AG18" i="23"/>
  <c r="AD18" i="23"/>
  <c r="AA18" i="23"/>
  <c r="X18" i="23"/>
  <c r="U18" i="23"/>
  <c r="BB16" i="23"/>
  <c r="AY16" i="23"/>
  <c r="AV16" i="23"/>
  <c r="AS16" i="23"/>
  <c r="AP16" i="23"/>
  <c r="AM16" i="23"/>
  <c r="AJ16" i="23"/>
  <c r="AG16" i="23"/>
  <c r="AD16" i="23"/>
  <c r="AA16" i="23"/>
  <c r="X16" i="23"/>
  <c r="U16" i="23"/>
  <c r="BB14" i="23"/>
  <c r="AY14" i="23"/>
  <c r="AV14" i="23"/>
  <c r="AS14" i="23"/>
  <c r="AP14" i="23"/>
  <c r="AM14" i="23"/>
  <c r="AJ14" i="23"/>
  <c r="AG14" i="23"/>
  <c r="AD14" i="23"/>
  <c r="AA14" i="23"/>
  <c r="X14" i="23"/>
  <c r="U14" i="23"/>
  <c r="BB12" i="23"/>
  <c r="AY12" i="23"/>
  <c r="AV12" i="23"/>
  <c r="AS12" i="23"/>
  <c r="AP12" i="23"/>
  <c r="AM12" i="23"/>
  <c r="AJ12" i="23"/>
  <c r="AG12" i="23"/>
  <c r="AD12" i="23"/>
  <c r="AA12" i="23"/>
  <c r="X12" i="23"/>
  <c r="U12" i="23"/>
  <c r="BB10" i="23"/>
  <c r="AY10" i="23"/>
  <c r="AV10" i="23"/>
  <c r="AS10" i="23"/>
  <c r="AP10" i="23"/>
  <c r="AM10" i="23"/>
  <c r="AJ10" i="23"/>
  <c r="AG10" i="23"/>
  <c r="AD10" i="23"/>
  <c r="AA10" i="23"/>
  <c r="X10" i="23"/>
  <c r="U10" i="23"/>
  <c r="BB8" i="23"/>
  <c r="AY8" i="23"/>
  <c r="AV8" i="23"/>
  <c r="AS8" i="23"/>
  <c r="AP8" i="23"/>
  <c r="AM8" i="23"/>
  <c r="AJ8" i="23"/>
  <c r="AG8" i="23"/>
  <c r="AD8" i="23"/>
  <c r="AA8" i="23"/>
  <c r="X8" i="23"/>
  <c r="U8" i="23"/>
  <c r="BB6" i="23"/>
  <c r="AY6" i="23"/>
  <c r="AV6" i="23"/>
  <c r="AS6" i="23"/>
  <c r="AP6" i="23"/>
  <c r="AM6" i="23"/>
  <c r="AJ6" i="23"/>
  <c r="AG6" i="23"/>
  <c r="AD6" i="23"/>
  <c r="AA6" i="23"/>
  <c r="X6" i="23"/>
  <c r="U6" i="23"/>
  <c r="F12" i="21" l="1"/>
  <c r="F13" i="21"/>
  <c r="F14" i="21"/>
  <c r="F15" i="21"/>
  <c r="F16" i="21"/>
  <c r="F17" i="21"/>
  <c r="F19" i="21"/>
  <c r="E19" i="21" l="1"/>
  <c r="E17" i="21"/>
  <c r="E16" i="21" l="1"/>
  <c r="E14" i="21"/>
  <c r="E15" i="21"/>
  <c r="E13" i="21"/>
  <c r="E12" i="21"/>
  <c r="Q17" i="1" l="1"/>
  <c r="R17" i="1" s="1"/>
  <c r="L15" i="6" l="1"/>
  <c r="H15" i="6"/>
  <c r="L14" i="6"/>
  <c r="H14" i="6"/>
  <c r="H13" i="6"/>
  <c r="L13" i="6" s="1"/>
  <c r="L12" i="6"/>
  <c r="H12" i="6"/>
  <c r="H11" i="6"/>
  <c r="L11" i="6" s="1"/>
  <c r="H10" i="6"/>
  <c r="L10" i="6" s="1"/>
  <c r="H9" i="6"/>
  <c r="L9" i="6" s="1"/>
  <c r="L8" i="6"/>
  <c r="H8" i="6"/>
  <c r="G21" i="5"/>
  <c r="K21" i="5" s="1"/>
  <c r="G20" i="5"/>
  <c r="K20" i="5" s="1"/>
  <c r="G19" i="5"/>
  <c r="K19" i="5" s="1"/>
  <c r="G18" i="5"/>
  <c r="K18" i="5" s="1"/>
  <c r="G17" i="5"/>
  <c r="K17" i="5" s="1"/>
  <c r="K16" i="5"/>
  <c r="G16" i="5"/>
  <c r="G15" i="5"/>
  <c r="K15" i="5" s="1"/>
  <c r="G14" i="5"/>
  <c r="K14" i="5" s="1"/>
  <c r="G13" i="5"/>
  <c r="K13" i="5" s="1"/>
  <c r="K12" i="5"/>
  <c r="G12" i="5"/>
  <c r="K11" i="5"/>
  <c r="G11" i="5"/>
  <c r="G10" i="5"/>
  <c r="K10" i="5" s="1"/>
  <c r="G9" i="5"/>
  <c r="K9" i="5" s="1"/>
  <c r="J8" i="5"/>
  <c r="K8" i="5" s="1"/>
  <c r="G8" i="5"/>
  <c r="G22" i="5" s="1"/>
  <c r="K22" i="5" l="1"/>
  <c r="D18" i="21" s="1"/>
  <c r="L16" i="6"/>
  <c r="D20" i="21" s="1"/>
  <c r="H16" i="6"/>
  <c r="F20" i="21" l="1"/>
  <c r="E20" i="21"/>
  <c r="F18" i="21"/>
  <c r="E18" i="21"/>
  <c r="N49" i="1" l="1"/>
  <c r="Q48" i="1"/>
  <c r="S48" i="1" s="1"/>
  <c r="Q47" i="1"/>
  <c r="S47" i="1" s="1"/>
  <c r="S46" i="1"/>
  <c r="Q45" i="1"/>
  <c r="S45" i="1" s="1"/>
  <c r="Q44" i="1"/>
  <c r="S44" i="1" s="1"/>
  <c r="Q43" i="1"/>
  <c r="S43" i="1" s="1"/>
  <c r="Q42" i="1"/>
  <c r="S42" i="1" s="1"/>
  <c r="Q41" i="1"/>
  <c r="S41" i="1" s="1"/>
  <c r="Q39" i="1"/>
  <c r="S39" i="1" s="1"/>
  <c r="Q38" i="1"/>
  <c r="S38" i="1" s="1"/>
  <c r="Q37" i="1"/>
  <c r="S37" i="1" s="1"/>
  <c r="Q35" i="1"/>
  <c r="S35" i="1" s="1"/>
  <c r="Q33" i="1"/>
  <c r="S33" i="1" s="1"/>
  <c r="Q31" i="1"/>
  <c r="S31" i="1" s="1"/>
  <c r="Q29" i="1"/>
  <c r="S29" i="1" s="1"/>
  <c r="Q27" i="1"/>
  <c r="S27" i="1" s="1"/>
  <c r="Q25" i="1"/>
  <c r="S25" i="1" s="1"/>
  <c r="Q23" i="1"/>
  <c r="Q21" i="1"/>
  <c r="Q19" i="1"/>
  <c r="S17" i="1"/>
  <c r="Q15" i="1"/>
  <c r="Q13" i="1"/>
  <c r="S13" i="1" s="1"/>
  <c r="Q11" i="1"/>
  <c r="Q9" i="1"/>
  <c r="R9" i="1" s="1"/>
  <c r="S15" i="1" l="1"/>
  <c r="R15" i="1"/>
  <c r="S11" i="1"/>
  <c r="R11" i="1"/>
  <c r="S23" i="1"/>
  <c r="R23" i="1"/>
  <c r="S21" i="1"/>
  <c r="R21" i="1"/>
  <c r="S19" i="1"/>
  <c r="R19" i="1"/>
  <c r="F11" i="21"/>
  <c r="E11" i="21"/>
  <c r="S9" i="1"/>
  <c r="S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Reinaldo Adrian Morales Moncada</author>
  </authors>
  <commentList>
    <comment ref="BD5" authorId="0" shapeId="0" xr:uid="{FE586B49-389E-4204-9F4D-398DE36C7B1F}">
      <text>
        <r>
          <rPr>
            <sz val="9"/>
            <color indexed="81"/>
            <rFont val="Tahoma"/>
            <family val="2"/>
          </rPr>
          <t xml:space="preserve">Por favor registrar las evidencias que soporten la información reportada en el indicador
</t>
        </r>
      </text>
    </comment>
  </commentList>
</comments>
</file>

<file path=xl/sharedStrings.xml><?xml version="1.0" encoding="utf-8"?>
<sst xmlns="http://schemas.openxmlformats.org/spreadsheetml/2006/main" count="1733" uniqueCount="1169">
  <si>
    <t>PLAN ESTRATEGICO 2018 -2022</t>
  </si>
  <si>
    <t>PLAN DE ACCIÓN 2022</t>
  </si>
  <si>
    <t>PND2018-2022 "PACTO POR COLOMBIA - PACTO POR LA EQUIDAD"</t>
  </si>
  <si>
    <t>ARTICULACION</t>
  </si>
  <si>
    <t>ACTIVIDAD</t>
  </si>
  <si>
    <t>INDICADOR</t>
  </si>
  <si>
    <t>RESPONSABLES</t>
  </si>
  <si>
    <t>FECHA PROGRAMADA</t>
  </si>
  <si>
    <t>PONDERADOR</t>
  </si>
  <si>
    <t>META</t>
  </si>
  <si>
    <t>CUMPLIMIENTO (%)</t>
  </si>
  <si>
    <t>AVANCE PONDERADO</t>
  </si>
  <si>
    <t>PACTO</t>
  </si>
  <si>
    <t>LINEAS</t>
  </si>
  <si>
    <t>DIMENSIONES DEL MIPG</t>
  </si>
  <si>
    <t>POLITICA DE GESTION Y DESEMPEÑO INSTITUCIONAL</t>
  </si>
  <si>
    <t xml:space="preserve">PROCESO ASOCIADO </t>
  </si>
  <si>
    <t>OBJETIVO INSTITUCIONAL</t>
  </si>
  <si>
    <t>Por el emprendimiento la formalización y la productividad</t>
  </si>
  <si>
    <t>TRANSFORMACIÓN EMPRESARIAL: Creatividad, innovación y tecnología para la productividad</t>
  </si>
  <si>
    <t>Direccionamiento Estratégico y Planeación</t>
  </si>
  <si>
    <t xml:space="preserve">Planeación Institucional </t>
  </si>
  <si>
    <t>Direccionamiento Estratégico</t>
  </si>
  <si>
    <t>Implementar un Modelo de Gestión Basado en Resultados</t>
  </si>
  <si>
    <t>Establecer el avance de la Planeación estratégica de la Imprenta Nacional</t>
  </si>
  <si>
    <t xml:space="preserve">Lograr un avance del 90% de la Planeación Estratégica de la entidad,  medidos a través de los indicadores de cada estrategia </t>
  </si>
  <si>
    <t>% de avance del plan</t>
  </si>
  <si>
    <t>Comité Institucional de Gestión y Desempeño</t>
  </si>
  <si>
    <t>Gestión por valores para Resultado</t>
  </si>
  <si>
    <t>Gestión presupuestal y eficiencia del gasto público</t>
  </si>
  <si>
    <t xml:space="preserve">Gestión Financiera </t>
  </si>
  <si>
    <t>Incrementar los ingresos</t>
  </si>
  <si>
    <t>Gestionar el ingreso presupuestal de la Imprenta Nacional</t>
  </si>
  <si>
    <t>Recaudar a 30 dic 2022, el 100% del presupuesto apropiado de ingresos  $100.853.535.000</t>
  </si>
  <si>
    <t xml:space="preserve">Recaudo Total </t>
  </si>
  <si>
    <t>Grupo de Gestión Financiera-Líder de Presupuesto</t>
  </si>
  <si>
    <t>Pacto por la sostenibilidad</t>
  </si>
  <si>
    <t>Sectores comprometidos con la sostenibilidad y la mitigación del cambio climático</t>
  </si>
  <si>
    <t>Fortalecimiento organizacional y simplificación de procesos</t>
  </si>
  <si>
    <t>Implementar practicas sostenibles que mejoren la imagen y el proceso productivo</t>
  </si>
  <si>
    <t xml:space="preserve">Formular y hacer seguimiento al  Plan Institucional de Gestión Ambiental </t>
  </si>
  <si>
    <t xml:space="preserve">Ejecutar en un  100% el Plan Institucional de Gestión Ambiental </t>
  </si>
  <si>
    <t>No. de Actividades cumplidas</t>
  </si>
  <si>
    <t>Grupo de Mejora Continua</t>
  </si>
  <si>
    <t>No. de actividades programadas  del PIGA</t>
  </si>
  <si>
    <t>Información y comunicación</t>
  </si>
  <si>
    <t>Gestión documental</t>
  </si>
  <si>
    <t>Gestión Documental y Activos Fijos</t>
  </si>
  <si>
    <t>Mejorar la comunicación entre las diferentes áreas y procesos</t>
  </si>
  <si>
    <t>Formular y hacer seguimiento al Plan Institucional de Archivos de la Entidad ­PINAR</t>
  </si>
  <si>
    <t>Ejecutar en un  100% el Plan Institucional de Archivos de la Entidad ­PINAR</t>
  </si>
  <si>
    <t>Líder Grupo de Gestión Documental y Activos Fijos</t>
  </si>
  <si>
    <t>Gestión por valores para resultado</t>
  </si>
  <si>
    <t xml:space="preserve">Gestión de Adquisición y Almacén </t>
  </si>
  <si>
    <t>Mejorar la Gestión de Costos y Gastos</t>
  </si>
  <si>
    <t xml:space="preserve">Establecer el Plan de Adquisiciones del año  2022 y controlar su ejecución </t>
  </si>
  <si>
    <t>Ejecutar el 92% del presupuesto de gastos del Plan de Adquisiciones $64.669.737.000</t>
  </si>
  <si>
    <t>Presupuesto ejecutado</t>
  </si>
  <si>
    <t>Coordinador Grupo de Gestión Administrativa</t>
  </si>
  <si>
    <t>Por la Equidad</t>
  </si>
  <si>
    <t>TRABAJO DECENTE: Acceso a mercados e ingresos dignos: acelerando la inclusión productiva</t>
  </si>
  <si>
    <t>Talento Humano</t>
  </si>
  <si>
    <t>Gestión Estratégica de Talento humano</t>
  </si>
  <si>
    <t>Gestión del Talento Humano</t>
  </si>
  <si>
    <t>Desarrollar programas de fortalecimiento de capacidades en personal propio de la INC</t>
  </si>
  <si>
    <t>Formular y hacer seguimiento al Plan Estratégico de Talento Humano - PETH</t>
  </si>
  <si>
    <t>Ejecutar en un  100% el Plan Estratégico de Talento Humano</t>
  </si>
  <si>
    <t>Coordinador Grupo de Talento Humano</t>
  </si>
  <si>
    <t xml:space="preserve">Formular y hacer seguimiento al Plan de Capacitación </t>
  </si>
  <si>
    <t xml:space="preserve">Diseñar y ejecutar en un 100% el Plan de Capacitación </t>
  </si>
  <si>
    <t>Formular y hacer seguimiento al Plan Institucional de Bienestar Social e Incentivos</t>
  </si>
  <si>
    <t>Ejecutar en un 100% el plan institucional de Bienestar Social e Incentivos</t>
  </si>
  <si>
    <t>Establecer y desarrollar el Plan de Trabajo Anual en Seguridad y Salud en el Trabajo</t>
  </si>
  <si>
    <t>Ejecutar en un 100% el  Plan de Trabajo Anual en Seguridad y Salud en el Trabajo</t>
  </si>
  <si>
    <t>Número de actividades cumplidas</t>
  </si>
  <si>
    <t xml:space="preserve">Responsable de Seguridad y Salud en el Trabajo
</t>
  </si>
  <si>
    <t>Número de actividades programadas</t>
  </si>
  <si>
    <t xml:space="preserve">Por la legalidad </t>
  </si>
  <si>
    <t>ALIANZA CONTRA LA CORRUPCIÓN: Tolerancia cero con los corruptos</t>
  </si>
  <si>
    <t>Información y Comunicación</t>
  </si>
  <si>
    <t>Transparencia, acceso a la información pública y lucha contra la corrupción</t>
  </si>
  <si>
    <t>Reposicionar la Imagen corporativa de la Imprenta Nacional</t>
  </si>
  <si>
    <t>Establecer y desarrollar el Plan Anticorrupción y de Atención al Ciudadano</t>
  </si>
  <si>
    <t>Ejecutar en un 100% el Plan Anticorrupción y de Atención al Ciudadano</t>
  </si>
  <si>
    <t>Jefe Oficina Asesora de Planeación</t>
  </si>
  <si>
    <t>ENTORNO PARA CRECER; Formalización emprendimiento y dinamización empresarial</t>
  </si>
  <si>
    <t>Gobierno Digital</t>
  </si>
  <si>
    <t>Gestión de las TIC</t>
  </si>
  <si>
    <t>Integrar los sistemas de información</t>
  </si>
  <si>
    <t>Establecer y desarrollar el Plan Estratégico de Tecnologías de la Información y las Comunicaciones ­ PETIC</t>
  </si>
  <si>
    <t>Ejecutar en un 60% el Plan Estratégico de Tecnologías de la Información y las Comunicaciones ­ PETIC</t>
  </si>
  <si>
    <t>Jefe Oficina de Sistemas e Informática</t>
  </si>
  <si>
    <t>Seguridad Digital</t>
  </si>
  <si>
    <t>Establecer y desarrollar el  Plan de Seguridad y Privacidad de la Información</t>
  </si>
  <si>
    <t>Ejecutar en un 100% el  Plan de Seguridad y Privacidad de la Información</t>
  </si>
  <si>
    <t>Transversales</t>
  </si>
  <si>
    <t>Pacto por una gestión pública efectiva</t>
  </si>
  <si>
    <t>Varias</t>
  </si>
  <si>
    <t xml:space="preserve">Formular, aprobar y socializar  las 7 Políticas faltantes de MIPG </t>
  </si>
  <si>
    <t>Aprobar y socializar las políticas faltantes de MIPG</t>
  </si>
  <si>
    <t>Políticas aprobadas y socializadas</t>
  </si>
  <si>
    <t>7 Políticas faltantes</t>
  </si>
  <si>
    <t xml:space="preserve">Evaluación de Resultados </t>
  </si>
  <si>
    <t>Seguimiento y evaluación del desempeño institucional</t>
  </si>
  <si>
    <t>Seguimiento, evaluación y Mejora</t>
  </si>
  <si>
    <t>Establecer el seguimiento y medición de las políticas ya aprobadas de MIPG</t>
  </si>
  <si>
    <t>Establecer los mecanismos de medición de las 11 políticas ya aprobadas por el Comité Institucional de Gestión y Desempeño</t>
  </si>
  <si>
    <t>Políticas con medición establecido</t>
  </si>
  <si>
    <t>11 políticas aprobadas</t>
  </si>
  <si>
    <t>Elaborar, aprobar y socializar la guía y seguimiento a Planes Institucionales</t>
  </si>
  <si>
    <t>Guía de Planes Institucionales socializada y aprobada</t>
  </si>
  <si>
    <t>Oficina Asesora de Planeación</t>
  </si>
  <si>
    <t>1er Trimestre</t>
  </si>
  <si>
    <t>Organizar los indicadores por proceso y su medición</t>
  </si>
  <si>
    <t>Establecer indicadores a los procesos de la entidad</t>
  </si>
  <si>
    <t xml:space="preserve">Consolidado de indicadores </t>
  </si>
  <si>
    <t>Grupo Mejora Continua</t>
  </si>
  <si>
    <t>2do Trimestre</t>
  </si>
  <si>
    <t xml:space="preserve">Elaborar  y controlar la ejecución de los Acuerdos de Gestión de los Gerentes Públicos de la Entidad </t>
  </si>
  <si>
    <t xml:space="preserve">Hacer seguimiento trimestral a los Acuerdos de Gestión de los Gerentes Públicos de la Entidad </t>
  </si>
  <si>
    <t>Seguimiento realizado</t>
  </si>
  <si>
    <t>Jefe Oficina Asesora de Planeación y Coordinador Grupo de Desarrollo del Talento Humano</t>
  </si>
  <si>
    <t>Trimestral</t>
  </si>
  <si>
    <t>4 seguimientos</t>
  </si>
  <si>
    <t>Alianza contra la corrupción: tolerancia cero con los corruptos</t>
  </si>
  <si>
    <t>Transparencia, acceso a la información y lucha contra la corrupción</t>
  </si>
  <si>
    <t>Actualizar y organizar el normograma de la entidad bajo los lineamientos del Enlace Transparencia.</t>
  </si>
  <si>
    <t xml:space="preserve">Actualizar la información publicada en el normograma </t>
  </si>
  <si>
    <t xml:space="preserve">Información del normograma actualizada y publicada dentro del enlace transparencia </t>
  </si>
  <si>
    <t xml:space="preserve">Mejora la gestión de costos y gastos </t>
  </si>
  <si>
    <t xml:space="preserve">Documentar las actividades necesarias para el análisis de la información financiera de la entidad </t>
  </si>
  <si>
    <t xml:space="preserve">Implementar procedimiento para análisis de información Financiera </t>
  </si>
  <si>
    <t>Procedimiento implementado</t>
  </si>
  <si>
    <t>Subgerencia Administrativa y Financiera y Oficina Asesora de Planeación</t>
  </si>
  <si>
    <t>Establecer el mecanismo para medir el avance del Manual de Comunicaciones</t>
  </si>
  <si>
    <t>Elaborar el plan de comunicaciones para la Imprenta Nacional y verificar su implementación</t>
  </si>
  <si>
    <t>Plan de comunicaciones implementado</t>
  </si>
  <si>
    <t>2doTrimestre</t>
  </si>
  <si>
    <t>Planeación institucional</t>
  </si>
  <si>
    <t>Crear, comunicar y entregar valor</t>
  </si>
  <si>
    <t xml:space="preserve">Evaluar el modelo de operación y gestión de la Imprenta Nacional </t>
  </si>
  <si>
    <t xml:space="preserve">Documentar  e implementar un mecanismos para evaluar el modelo de operación y gestión </t>
  </si>
  <si>
    <t>Mecanismo de evaluación del modelo de operación y gestión documentado e implementado</t>
  </si>
  <si>
    <t>Control Interno</t>
  </si>
  <si>
    <t>Establecer los roles de la primera, segunda y tercera línea de defensa</t>
  </si>
  <si>
    <t>Documentar la matriz de líneas de defensa y socializarla con cada uno de los responsables</t>
  </si>
  <si>
    <t>Matriz de líneas de defensa documentada y socializada</t>
  </si>
  <si>
    <t>Oficina Asesora de Planeación  y Grupo de Mejora Continua</t>
  </si>
  <si>
    <t xml:space="preserve">Actualizar y aprobar el mapa de riesgos de Gestión bajo la nueva metodología </t>
  </si>
  <si>
    <t>Mapa de riesgos de gestión actualizado y aprobado</t>
  </si>
  <si>
    <t>Grupo de Gestión integral</t>
  </si>
  <si>
    <t>4to Trimestre</t>
  </si>
  <si>
    <t>Gestión con valores para el resultado</t>
  </si>
  <si>
    <t>Gestión Comercial</t>
  </si>
  <si>
    <t>Hacer competitiva la operación de la empresa</t>
  </si>
  <si>
    <t xml:space="preserve">Revisar los controles establecidos para las actividades relacionadas con servicios de terceros </t>
  </si>
  <si>
    <t xml:space="preserve">Revisar y ajustar, si es pertinente, la eficacia de los controles del proceso misional relacionado con la adquisición de bienes y servicios tercerizados </t>
  </si>
  <si>
    <t xml:space="preserve">Controles del proceso revisados </t>
  </si>
  <si>
    <t>Desarrollar una cultura laborar orientada a la participación, autocontrol y sentido de pertenencia</t>
  </si>
  <si>
    <t>Contar con un canal de información interno para la denuncia anónima o confidencial de posibles situaciones irregulares</t>
  </si>
  <si>
    <t xml:space="preserve">Establecer un canal de comunicación interna para la denuncia anónima  o confidencial </t>
  </si>
  <si>
    <t>Canal de Comunicación establecido</t>
  </si>
  <si>
    <t>Oficina Asesora de Planeación y Oficina de Sistemas</t>
  </si>
  <si>
    <t>PLAN ESTRATÉGICO DE TECNOLOGÍAS 
DE LA INFORMACIÓN Y COMUNICACIONES  2022</t>
  </si>
  <si>
    <t>ÍTEM</t>
  </si>
  <si>
    <t>ACCIONES O ACTIVIDAD A REALIZAR</t>
  </si>
  <si>
    <t>EVIDENCIA</t>
  </si>
  <si>
    <t>Elaborar el autodiagnóstico de Gobierno Digital</t>
  </si>
  <si>
    <t>Autodiagnóstico realizado</t>
  </si>
  <si>
    <t xml:space="preserve">Establecer el seguimiento y medición de la política de Gobierno Digital </t>
  </si>
  <si>
    <t>Documentar el mecanismo de medición de la política de Gobierno Digital</t>
  </si>
  <si>
    <t>Mecanismo de medición documentado</t>
  </si>
  <si>
    <t>3er Trimestre</t>
  </si>
  <si>
    <t>Realizar una encuesta a los usuarios para  identificar  oportunidades de nuevos servicios  de TI.</t>
  </si>
  <si>
    <t xml:space="preserve">Consolidar las necesidades de servicios de información
</t>
  </si>
  <si>
    <t xml:space="preserve">Documento con las necesidades consolidadas en servicios de TI
</t>
  </si>
  <si>
    <t>Cumplir con el objetivo de generación de tráfico Ipv6, a través de la plataforma de TI y Comunicaciones</t>
  </si>
  <si>
    <t>Realizar estudio con base en la infraestructura actual que determine el presupuesto necesario para la transición a Ipv6</t>
  </si>
  <si>
    <t>Estimación de un presupuesto para la transición a Ipv6 debidamente documentado</t>
  </si>
  <si>
    <t>Ejecutar el  100% de las actividades programadas en el cronograma de la página WEB</t>
  </si>
  <si>
    <t>Actividades ejecutadas/
Actividades programadas</t>
  </si>
  <si>
    <t xml:space="preserve">Puesta en marcha de la intranet de la entidad </t>
  </si>
  <si>
    <t>Socialización de la puesta en marcha de la intranet de la entidad</t>
  </si>
  <si>
    <t>Garantizar la confidencialidad, integridad, disponibilidad y privacidad de los datos, implementando las medidas necesarios o que estén al alance como el uso de barreras de seguridad. (5,6)</t>
  </si>
  <si>
    <t>Aprobación de  la política de protección de datos personales</t>
  </si>
  <si>
    <t>Política de protección de datos personales aprobada</t>
  </si>
  <si>
    <t xml:space="preserve">Formular y/o implementar el uso y aprovechamiento de Datos Abiertos. Apropiar la Guía para el uso y aprovechamiento de Datos Abiertos en Colombia de MINTIC </t>
  </si>
  <si>
    <t xml:space="preserve">Implementar los datos abiertos </t>
  </si>
  <si>
    <t xml:space="preserve">Datos Abiertos implementados </t>
  </si>
  <si>
    <t>Contar con la documentación técnica y funcional debidamente actualizada. Definir y aplicar la guía de los sistemas de información e incorpora especificaciones y lineamientos de usabilidad definidos por el Min TIC</t>
  </si>
  <si>
    <t xml:space="preserve">Disponer de los Manuales Técnicos y de Usuario de los sistemas de información </t>
  </si>
  <si>
    <t>Manuales técnicos y de usuario de los sistemas de información disponibles</t>
  </si>
  <si>
    <t>Seguimiento del Plan de Mantenimiento de los equipos de computo e impresoras de la entidad</t>
  </si>
  <si>
    <t>Realizar seguimiento al Plan de Mantenimiento de los equipos de computo e impresoras de la entidad</t>
  </si>
  <si>
    <t>Seguimiento realizado al plan de mantenimiento</t>
  </si>
  <si>
    <t xml:space="preserve">Trimestral </t>
  </si>
  <si>
    <t>Documentar los roles de los diferentes usuarios que hacen uso de los sistemas de información</t>
  </si>
  <si>
    <t>Documentar los roles  de usuarios de los sistemas de información</t>
  </si>
  <si>
    <t xml:space="preserve">Roles de usuario de los sistemas de información documentados </t>
  </si>
  <si>
    <t>Cumplir los criterios de accesibilidad web, de nivel A y AA definidos en la NTC5854</t>
  </si>
  <si>
    <t>Establecer criterios de Accesibilidad  en la página WEB de conformidad con la NTC5854</t>
  </si>
  <si>
    <t>Pagina WEB con criterios de accesibilidad de conformidad con la NTC5854</t>
  </si>
  <si>
    <t>Actualizar el formulario de PQRSD</t>
  </si>
  <si>
    <t>Formulario de PQRSD actualizado</t>
  </si>
  <si>
    <t xml:space="preserve">Definir un esquema de soporte con niveles de atención (primer, segundo y tercer nivel) a través de un punto único de contacto </t>
  </si>
  <si>
    <t>Evidenciar en la mesa de ayuda nivel de importancia de la solicitud</t>
  </si>
  <si>
    <t>Link funcionado con esta estratificación</t>
  </si>
  <si>
    <t>PONDERADOR %</t>
  </si>
  <si>
    <t>CUMPLIMIENTO %</t>
  </si>
  <si>
    <t>Realizar un diagnóstico de seguridad y privacidad de la información para la vigencia guiándose por la herramienta de autodiagnóstico del Modelo de Seguridad y Privacidad de la Información (2,1)</t>
  </si>
  <si>
    <t>Realizar el autodiagnóstico de la política de seguridad y privacidad de la información</t>
  </si>
  <si>
    <t xml:space="preserve">Autodiagnóstico realizado </t>
  </si>
  <si>
    <t>1er trimestre</t>
  </si>
  <si>
    <t xml:space="preserve">Establecer el seguimiento y medición de la política de seguridad y privacidad de la información </t>
  </si>
  <si>
    <t xml:space="preserve">Documentar el mecanismo de medición de la política de seguridad y privacidad de la información </t>
  </si>
  <si>
    <t>2do trimestre</t>
  </si>
  <si>
    <t>Actualizar el procedimiento de gestión de incidentes de seguridad de la información de acuerdo con los cambios dados en la entidad</t>
  </si>
  <si>
    <t>Actualizar el procedimiento de gestión de incidencias</t>
  </si>
  <si>
    <t>Procedimiento ajustado</t>
  </si>
  <si>
    <t>3er trimestre</t>
  </si>
  <si>
    <t xml:space="preserve">Implementar un SGSI y/o MSPI que cumpla con las necesidades de seguridad de la información. </t>
  </si>
  <si>
    <t>Revisar la documentación existente del sistema de gestión de seguridad de la información adelantado en periodos anterior</t>
  </si>
  <si>
    <t>Informe de validación sobre la documentación existen del SGSI</t>
  </si>
  <si>
    <t xml:space="preserve">El Registro de Activos de información es el inventario de la información pública que el sujeto obligado genere, obtenga, adquiera, transforme o controle en su calidad de tal </t>
  </si>
  <si>
    <t>Actualizar el registro de Activos de información</t>
  </si>
  <si>
    <t>Registro de Activos de Información actualizado</t>
  </si>
  <si>
    <t>Identificar y aprobar  los riesgos de seguridad y privacidad de la información de la entidad</t>
  </si>
  <si>
    <t>Socializar a los usuarios los riesgos de seguridad y privacidad de la información de la entidad</t>
  </si>
  <si>
    <t>Riesgos de seguridad y privacidad de la información socializados</t>
  </si>
  <si>
    <t>4to trimestre</t>
  </si>
  <si>
    <t xml:space="preserve">Garantizar las copias de respaldo de los usuarios de la información y pruebas de restauración </t>
  </si>
  <si>
    <t xml:space="preserve">Documentar y socializar los lineamientos de las copias de respaldo de los usuarios de la información y pruebas de restauración </t>
  </si>
  <si>
    <t xml:space="preserve"> Lineamientos de las copias de respaldo de los usuarios de la información y pruebas de restauración documentados y socializados</t>
  </si>
  <si>
    <t xml:space="preserve">Concientizar a los usuarios acerca de los riesgos cibernéticos que conlleva la ingeniería social </t>
  </si>
  <si>
    <t>Realizar un simulacro de prevención de ingeniería social al personal de la entidad</t>
  </si>
  <si>
    <t>Evidencia del simulacro realizado</t>
  </si>
  <si>
    <t>PLAN INSTITUCIONAL DE ARCHIVO 2022</t>
  </si>
  <si>
    <t xml:space="preserve">NUMERAL </t>
  </si>
  <si>
    <t>REQUISITOS</t>
  </si>
  <si>
    <t>ENTREGABLE O INDICADOR</t>
  </si>
  <si>
    <t xml:space="preserve">RESPONSABLE </t>
  </si>
  <si>
    <t>Título V de la Ley 594 de 2000, parcialmente los artículos 58 y 59 de la Ley 1437 de 2011 -Artículo 2.8.2.5.8 Decreto 1080/2015</t>
  </si>
  <si>
    <t xml:space="preserve">Actualización de los instrumentos archivísticos: TABLA DE RETENCION DOCUMENTAL (TRD), CUADRO DE CLASIFICACION </t>
  </si>
  <si>
    <t xml:space="preserve">Actualizar el 100% la TRD para su posterior socialización e implementación </t>
  </si>
  <si>
    <t xml:space="preserve">Grupo de Gestión Documental y Activos Fijos/Subgerencia Administrativa y Financiera </t>
  </si>
  <si>
    <t xml:space="preserve">Actualización de los instrumentos archivísticos: CUADRO DE CLASIFICACION, BANCO TERMINOLOGICO Y TABLAS DE CONTROL DE ACCESO  </t>
  </si>
  <si>
    <t xml:space="preserve">Actualizar el 100% de los instrumentos archivísticos enunciados </t>
  </si>
  <si>
    <t>Artículo 2.8.2.2.4. Inventarios de documentos Decreto 1080/2015</t>
  </si>
  <si>
    <t>Elaborar los inventarios documentales de las dependencias con TRD aprobadas</t>
  </si>
  <si>
    <t xml:space="preserve">Actualizar al 100% los inventarios documentales de las Unidades Administrativas de la Entidad </t>
  </si>
  <si>
    <t xml:space="preserve">Grupo de Gestión Documental y Activos Fijos </t>
  </si>
  <si>
    <t>Artículo 2.8.2.5.8 Decreto 1080/2015</t>
  </si>
  <si>
    <t>Actualizar, aprobar y socializar los flujos documentales y la descripción de funciones de las Dependencias para consolidar el Sistema de Gestión Documental</t>
  </si>
  <si>
    <t xml:space="preserve">Contar con los flujos documentales y la descripción de funciones de las Dependencias debidamente documentados para aprobación y socialización </t>
  </si>
  <si>
    <t xml:space="preserve">Mensual </t>
  </si>
  <si>
    <t xml:space="preserve">Grupo de Gestión Documental y Activos Fijos/Subgerencia Administrativa y Financiera/Oficina de Planeación </t>
  </si>
  <si>
    <t>Realizar la eliminación de documentación que ya cumplió el tiempo de retención establecido en la TRD de acuerdo con los criterios técnicos que contempla la normatividad archivística vigente</t>
  </si>
  <si>
    <t>Realizar la depuración del Archivo Central con la aplicación de la TRD para cada dependencia</t>
  </si>
  <si>
    <t>Actas de Eliminación aprobadas por el Comité Institucional de Gestión y Desempeño o quien haga sus veces para la aprobación y publicación</t>
  </si>
  <si>
    <t xml:space="preserve"> Implementar el Archivo Centralizado para la Entidad </t>
  </si>
  <si>
    <t xml:space="preserve">Diseñar el Archivo Centralizado con el fin de centralizar toda la información de gestión en un único archivo </t>
  </si>
  <si>
    <t xml:space="preserve">Archivo Centralizado </t>
  </si>
  <si>
    <t xml:space="preserve">Capitulo VII - Gestión del Documento Electrónico de Archivo Decreto 1080/2015 - Artículo 2.8.2.7.1 y ss.  </t>
  </si>
  <si>
    <t>Elaborar e implementar un Sistema de Gestión de Documentos Electrónicos de Archivo - SGDEA</t>
  </si>
  <si>
    <t>Implementar un Sistema de Gestión de Documentos Electrónicos de Archivo - SGDEA</t>
  </si>
  <si>
    <t xml:space="preserve">Grupo de Gestión Documental y Activos Fijos/Oficina Asesora de Sistemas e Informática  </t>
  </si>
  <si>
    <t xml:space="preserve">Capitulo VII - Gestión del Documento Electrónico de Archivo Decreto 1080/2015 - Artículo 2.8.2.7.1 y ss. </t>
  </si>
  <si>
    <t xml:space="preserve">Mantenimiento  y actualización de la herramienta de Gestión Documental </t>
  </si>
  <si>
    <t xml:space="preserve">Garantizar el mantenimiento mensual de la herramienta de gestión documental </t>
  </si>
  <si>
    <t>Mensual</t>
  </si>
  <si>
    <t xml:space="preserve">Oficina de Sistemas e Informática  </t>
  </si>
  <si>
    <t xml:space="preserve">Ley 594/2000 y demás Decretos reglamentarios </t>
  </si>
  <si>
    <t xml:space="preserve">Realizar capacitaciones de sensibilización y actualización en la gestión archivística a todos los funcionarios de la Entidad </t>
  </si>
  <si>
    <t xml:space="preserve">Capacitar al 80% de los funcionarios en la gestión documental </t>
  </si>
  <si>
    <t>Grupo de Gestión Documental y Activos Fijos /Grupo Talento Humano</t>
  </si>
  <si>
    <t xml:space="preserve">No. TRD actualizadas / No.Total de Dependencias INC </t>
  </si>
  <si>
    <t xml:space="preserve">No. instrumentos archivísticos actualizados / No. instrumentos archivísticos requeridos </t>
  </si>
  <si>
    <t>No. Total Inventarios Documentales actualizados /No.Total de dependencias con TRD aprobadas</t>
  </si>
  <si>
    <t xml:space="preserve">No. Flujos documentales actualizados / No. Total de Procesos de la INC </t>
  </si>
  <si>
    <t>No. de actividades realizadas / No. actividades programadas</t>
  </si>
  <si>
    <t>No. Mantenimientos Realizados / No. Mantenimientos Programados</t>
  </si>
  <si>
    <t>No Funcionarios capacitados / Total Funcionarios</t>
  </si>
  <si>
    <t>http://www.imprenta.gov.co/documents/10280/8174690/Politicas+Institucionales-2021.pdf/600af07b-0fd4-4bf3-b636-7954a4bbdb79</t>
  </si>
  <si>
    <t>Se anexa Diagnóstico para la adopción de IPv6, junto con el analisis de infraestructura acutal, cabe destacar y que dado el presupuesto, por lo pronto no se prevee dicha migración.
Se anexa Documento 4 - Diagnóstico y analisis para la adopción de IPv6</t>
  </si>
  <si>
    <t>Mantener y actualizar los portales WEB y los aplicativos WEB que se usan en la Imprenta Nacional</t>
  </si>
  <si>
    <t>De las 5 aplicaciones de la WEB que requerian actualización, esta labor se realizó en 4 de ellas (Printux, Kawak, Intranet y Mesa de Ayuda). Queda pendiente lo relacionado con la pagina web, la cual nos encontramos desarrollando en conjunto con el Ingeniero Insuasty.
https://diegoinsuastym.wixsite.com/imprenalco1</t>
  </si>
  <si>
    <t xml:space="preserve">Implementar la nueva Intranet Corporativa limpia, funcional y con un diseño de uso fácil, con mesa de ayuda, motor de búsqueda, formularios en línea, repositorio de documentos, calendario de eventos, directorio de empleados entre otros. </t>
  </si>
  <si>
    <t>Se encuentra desarrollada la Intranet y la Mesa de Ayuda, sin embargo nos encontramos en proceso de depuración y corección en aras de establecer la fecha de presentación y publicación.
https://192.168.100.141/wordpress/es/login/</t>
  </si>
  <si>
    <t>Se encuentra establecido el aviso de privacidad para la protección de datos personales en la pagina web de la INC, tambien se encuentra la versión 1 de la Politica Protección de Datos Personales, la cual se encuentra en revisión y consolidación en conjunto con el Doctor Francisco de Juridica.
Se anexa: 7 - Politica Protección de Datos Personales INC</t>
  </si>
  <si>
    <t>La actividad se encuentra en proceso conforme se rediseña y acutaliza la nueva pagina web de la INC.
https://diegoinsuastym.wixsite.com/imprenalco1</t>
  </si>
  <si>
    <t>Se anexa documentación de usuario para:
Printux: manual_printux_usuario.rar
Seven: manual_seven_usuario.rar
Orfeo: el manual de usuario se encuentra en la barra de herramientas, signo pregunta, al ingresar se encuentra el inicio y el manual de usuario.</t>
  </si>
  <si>
    <t>Se anexa documento: 10-1 Plan de Mantenimiento
Se anexa documento: 10-2 Proyección - Mantenimiento Preventivo y Correctivo equipos de computo
Cabe destacar que a la fecha no a sido aprobado el presupuesto.</t>
  </si>
  <si>
    <t xml:space="preserve">Se anexa la siguiente documentación.
11-1 Rol Comite de Coordinacion
11-2 Rol Trabajador
11-3 Rol Contratistas
11-4 Rol Grupo Gestión Administrativa
11-5 Rol Grupo Talento Humano
11-6 Rol Oficina Asesora Juridica
</t>
  </si>
  <si>
    <t>En elaboración, dado que este item se encuentra supeditado y  sobre la marcha conforme actualización y rediseño de la página web de la INC.
https://diegoinsuastym.wixsite.com/imprenalco1</t>
  </si>
  <si>
    <t>http://www.imprenta.gov.co/pqrs
Cuenta con una interfaz amigable, actualizada: aviso de privavidad, seguimiento, permite personas juridicas, anonimas, niños. Entre otros.</t>
  </si>
  <si>
    <t>se anexa: 14 - Mesa de ayuda implementación
mesadeayuda@imprenta.gov.co</t>
  </si>
  <si>
    <t>Realacionado ITEMS en General.</t>
  </si>
  <si>
    <t>Se anexa documento:
3 - Formato Gestión de Incidentes de la Seguridad de la Información
3-1 Gestión de incidentes de la Seguridad de la Información.
3-2 Política Institucional para el uso adecuado de las TIC
Se anexa documento mesa de ayuda:
3-3 Mesa de ayuda implementación</t>
  </si>
  <si>
    <t>Se anexa documento:
4 - SGSI - Politicas Generales Seguridad Informacion</t>
  </si>
  <si>
    <t>Se anexa documento:
5 - Inventario de activos de información y clasificación de activos</t>
  </si>
  <si>
    <t xml:space="preserve">Se anexa:
6-1 INC uso adecuado de las TICS
6-2 Manual Institucional para el uso adecuado de las TIC
</t>
  </si>
  <si>
    <t>PETIC - Los avances de las actividades consignadas en el Plan alcanzaron un avance del 77.86%, conforme al seguimiento realizado</t>
  </si>
  <si>
    <t>PSPI - Los avances de las actividades consignadas en el Plan alcanzaron un avance del 52.50%</t>
  </si>
  <si>
    <t>METAS 2022</t>
  </si>
  <si>
    <r>
      <t xml:space="preserve">Se anexa proyección encuesta para las necesidades de servicio de información, sin embargo no se a realizado, dado que, la transición de Printux implica brindar un tiempo prudente que permita identificar de manera objetiva criterios particular o generales.
Se anexa Encuesta PDF </t>
    </r>
    <r>
      <rPr>
        <i/>
        <sz val="9"/>
        <color theme="1"/>
        <rFont val="Arial"/>
        <family val="2"/>
      </rPr>
      <t>3 - Encuesta INC sistemas de información</t>
    </r>
  </si>
  <si>
    <t>PLAN ESTRATÉGICO  DE TALENTO HUMANO 2022</t>
  </si>
  <si>
    <t xml:space="preserve">Diligenciar el autodiagnóstico de la Política de Gestión del Talento Humano </t>
  </si>
  <si>
    <t xml:space="preserve">Mejorar en 2 puntos porcentuales el grado de madurez de la Gestión del Talento Humano en la Imprenta Nacional </t>
  </si>
  <si>
    <t>Avance del Autodiagnostico de la Politica de Gesitón de Talento Humano 2021 / (Porcentaje de Madurez de la gestión de talento Humano +2% )</t>
  </si>
  <si>
    <t xml:space="preserve">Conocer la percepción de los Servidores  Públicos de la empresa sobre los servicios brindados por el Grupo Talento Humano </t>
  </si>
  <si>
    <t>Lograr que la percepción de los Servidores Públicos sobre el servicio brindado por GTH tenga una favorabilidad del  80%.</t>
  </si>
  <si>
    <t>Informe de medición sobre percepcion servicio al cliente interno / 80%</t>
  </si>
  <si>
    <t>Vincular la entidad personas con discapacidad (Dec 2011 de  2017)  y jóvenes sin experiencia (Dec. 2365 de 2019), permitirá no solo cumplir los requerimientos del Gobierno, sino contribuir con la responsabilidad social de la entidad.</t>
  </si>
  <si>
    <t xml:space="preserve">Vincular a 31 de diciembre de 2021 mínimo dos (2) jóvenes sin experiencia y una (1) persona con discapacidad.  </t>
  </si>
  <si>
    <t>Personas vinculadas (Dec 2011/2017 y 2365/19) / No. personas a vincular</t>
  </si>
  <si>
    <t xml:space="preserve">Verificar la información cargada en el SIGEP </t>
  </si>
  <si>
    <t xml:space="preserve">Coordinar lo pertinente para que los servidores públicos presenten la declaración de bienes y rentas entre el 1o. de abril y 1o de mayo de 2022 </t>
  </si>
  <si>
    <t>Personas que presentaron la DJBR/No. servidores vigentes</t>
  </si>
  <si>
    <t>Diligenciamiento de la informacion que sobre  Ley 2013-2019 conflictos de interés reposa en el SIGEP, por parte de los Directivos y Contratistas. Incluye encargo Directivos</t>
  </si>
  <si>
    <t>Personas que diligenciaron el formato / No.  Directivos y contratistas</t>
  </si>
  <si>
    <t>Permanente</t>
  </si>
  <si>
    <t>Retiro de servidores y contratistas de la página SIGEP</t>
  </si>
  <si>
    <t>No. registro actualizado / No. de retirados</t>
  </si>
  <si>
    <t>Contar con información confiable y oportuna sobre indicadores clave como rotación de personal (relacion entre ingresos y retiros), movilidad del personal: Encargos, comision de servicios, reubicaciones,  vacaciones, ausentismo (enfermedad, licencias, permisos), prepensionados y con status de pension.</t>
  </si>
  <si>
    <t>Indicadores actualizados y confiables</t>
  </si>
  <si>
    <t>Bases de datos con registros actualizados de facil consulta y confiables.</t>
  </si>
  <si>
    <t>Caracterizar la población trabajadora en cuanto a: género, edad, estado civil, nivel de escolaridad, habilidades,  tiempo de servicio. Número de hijos, trazabilidad de aspectos administrativos, cabezas de familia, fuero sindical,  personas con discapacidad, etc.</t>
  </si>
  <si>
    <t>Contar con  planes institucionales de Capacitación, Bienestar e insentivos y SST</t>
  </si>
  <si>
    <t>Contar con un plan de Capacitación, Bienestar e insentivos y Plan de SST ajustado a las estrategicas institucionales</t>
  </si>
  <si>
    <t>Planes aprobado para la vigencia</t>
  </si>
  <si>
    <t>1er. Bimestre</t>
  </si>
  <si>
    <t>Brindar inducción y reinducción a todos los Servidores Públicos, aprendices y contratistas de la empresa.</t>
  </si>
  <si>
    <t>Contar con personal actualizado sobre temas institucionales que permitan la adaptación a la empresa</t>
  </si>
  <si>
    <t>Registros de asistencia</t>
  </si>
  <si>
    <t xml:space="preserve">Actualizar el Manual de Funciones y Competencias de los Empleados Públicos. </t>
  </si>
  <si>
    <t>Diseñar el proyecto de Manual de funciones de Empleados Públicos para revisión del DAFP</t>
  </si>
  <si>
    <t>Manual Actualizado y publicado en página WEB empresa</t>
  </si>
  <si>
    <t>Actualizacion de las Competencias Laborales de los Trabajadores Oficiales de la empresa (Educación, experiencia y conocimientos) que permita la toma de decisiones</t>
  </si>
  <si>
    <t>Contar con informacion actualizada y de facil consulta sobre las competencias Laborales de los Trabajadores Oficiales</t>
  </si>
  <si>
    <t>Base de datos actualizada</t>
  </si>
  <si>
    <t xml:space="preserve">Actualizar el Manual de actividades y roles de cargos de los Trabajadores Oficiales ajustado a las directrices vigentes.  </t>
  </si>
  <si>
    <t>Diseñar proyecto de manual de actividades para estudio y revisión del CRL</t>
  </si>
  <si>
    <t>Manual aprobado y socializado mediante acto administrativo a los Trabajadores</t>
  </si>
  <si>
    <t>Contar con un mecanismo para medir  la gestión por  resultados de los Trabajadores Oficiales, que permita implementar acciones de mejora y fortalecimiento de la competencia</t>
  </si>
  <si>
    <t xml:space="preserve">Contar con una herramienta para la medición de la gestión por resultados </t>
  </si>
  <si>
    <t>Herramienta validada</t>
  </si>
  <si>
    <t xml:space="preserve">Organizar una feria del conocimiento Institucional </t>
  </si>
  <si>
    <t xml:space="preserve">Realizar una feria del conocimiento institucional </t>
  </si>
  <si>
    <t xml:space="preserve">Feria realizada </t>
  </si>
  <si>
    <t>Conocer la percepción de los servidores acerca de los procesos, estructura y talento humano de la empresa</t>
  </si>
  <si>
    <t>Lograr que el clima laboral tenga una favorabilidad del  75% del talento humano</t>
  </si>
  <si>
    <t>Informe de medición del clima laboral / 75%</t>
  </si>
  <si>
    <t xml:space="preserve">Reinducción </t>
  </si>
  <si>
    <t>Contar con un Plan de Capacitación  (educación No formal) soportado en necesidades que conduzcan al mejoramiento de procesos, el fortalecimiento de la competencia laboral y el cumplimiento de las metas institucionales</t>
  </si>
  <si>
    <t xml:space="preserve">Plan aprobado para la vigencia </t>
  </si>
  <si>
    <t>Plan</t>
  </si>
  <si>
    <t>Ejecutar el Plan de Capacitación  (educación No formal) conforme el cronograma trimestral</t>
  </si>
  <si>
    <t>A 31 de diciembre de 2022 Desarrollar el  80% de los programas de capacitación previstos en el Plan de la vigencia</t>
  </si>
  <si>
    <t>Programas realizados / Actividades programadas</t>
  </si>
  <si>
    <t>permanente</t>
  </si>
  <si>
    <t>Realizar Inducción a todos los Nuevos servidores, aprendices y contratistas que ingresen a la empresa</t>
  </si>
  <si>
    <t xml:space="preserve">Fomentar la adaptación a la empresa de los nuevos servidores, aprendices y contratistas </t>
  </si>
  <si>
    <t>No. personas con inducción / No. personas vinculadas y contratadas</t>
  </si>
  <si>
    <t>Realizar la reinducción a todos los servidores publicos de la entidad</t>
  </si>
  <si>
    <t xml:space="preserve">Lograr la Reinducción  al  90% del personal  </t>
  </si>
  <si>
    <t>Servidores con reinducción / Total Servidores a la fecha</t>
  </si>
  <si>
    <t xml:space="preserve">Propiciar mecanismos que ayuden a la gestión de los conflictos, fomentando el conocimiento de la norma de acoso laboral  y buscando una sana conviencia laboral </t>
  </si>
  <si>
    <t>Capacitar al 100% de los integrantes del Comité de Convivencia, así mismo a los Directivos, Coordinadores y Lideres.</t>
  </si>
  <si>
    <t>Personal Capacitado / Personal Programado</t>
  </si>
  <si>
    <t>1er Cuatrimestre</t>
  </si>
  <si>
    <t xml:space="preserve">Propiciar mecanismos que ayuden a la gestión de los conflictos, fomentando el conocimiento de la política de acoso laboral , orientado a la busqueda de una sana conviencia laboral </t>
  </si>
  <si>
    <t xml:space="preserve">Lograr  la actualización sobre acoso laboral al 100% de los servidores publicos </t>
  </si>
  <si>
    <t>Personal con actualización / Personal Programado</t>
  </si>
  <si>
    <t>2o. Trimestre</t>
  </si>
  <si>
    <t>Formación relacionada específicamente con el servicio al ciudadano</t>
  </si>
  <si>
    <t xml:space="preserve">Capacitar a los servidores en temas relacionados con servicio al ciudadano </t>
  </si>
  <si>
    <t>Capacitar al personal que tiene relación directa con el servicio al ciudadano  (clientes - ciudadanos)</t>
  </si>
  <si>
    <t xml:space="preserve">Codigo de Integridad </t>
  </si>
  <si>
    <t>Capacitar a los servidores sobre el Código de Integridad e implementar estrategias de socializacion de los valores éticos que conduzcan a la prevención de acciones ilegales.</t>
  </si>
  <si>
    <t>Servidores capacitados y certificados sobre el Código de integridad</t>
  </si>
  <si>
    <t>No. servidores certificados / Total servidores vigentes</t>
  </si>
  <si>
    <t>Realizar campañas de socializacion e interiorizacion sobre el Código de integridad</t>
  </si>
  <si>
    <t>No. capañas realizadas / No. campañas programadas</t>
  </si>
  <si>
    <t>Contar con personal experto en mentoría para que transmitan el conocimiento y formen técnicamente el personal del proceso productivo de la empresa.</t>
  </si>
  <si>
    <t xml:space="preserve">Establecer y capacitar el Grupo De mentores encargados del entrenamiento y fortalecimiento de competencia </t>
  </si>
  <si>
    <t>Mentores entrenados / Total Mentores</t>
  </si>
  <si>
    <t>Convocatorias Gestión de TIC</t>
  </si>
  <si>
    <t xml:space="preserve">Establecer un programa para fomentar la participación de los servidores de la entidad en temas de Gestión de las TIC </t>
  </si>
  <si>
    <t xml:space="preserve">Elaborar  y ejecutara el programa de Gestión de las TIC </t>
  </si>
  <si>
    <t xml:space="preserve">Programa aprobado </t>
  </si>
  <si>
    <t>2do semestre</t>
  </si>
  <si>
    <t>Capacitar a los Servidores sobre Conflictos de Interès</t>
  </si>
  <si>
    <t>Capacitar al personal Directivo, Asesor. Los Líderes y Coordinadores quienes tienen a cargo manejo de recursos financieros.</t>
  </si>
  <si>
    <t xml:space="preserve"> PLAN INSTITUCIONAL DE CAPACITACION  2022</t>
  </si>
  <si>
    <t/>
  </si>
  <si>
    <t>Humanos y tecnológicos</t>
  </si>
  <si>
    <t xml:space="preserve">
Responsable de SST
</t>
  </si>
  <si>
    <t>Mejorar el sistema de gestión</t>
  </si>
  <si>
    <t>Hacer plan de mejoramiento</t>
  </si>
  <si>
    <t xml:space="preserve">Elaboración Plan de Mejoramiento e implementación de medidas y acciones correctivas solicitadas por autoridades y ARL
</t>
  </si>
  <si>
    <t>Responsable de SST</t>
  </si>
  <si>
    <t>Mejorar las condiciones del trabajo</t>
  </si>
  <si>
    <t>Implementa las acciones de mejora</t>
  </si>
  <si>
    <t xml:space="preserve">Acciones de mejora con base en investigaciones de accidentes de trabajo y enfermedades laborales
</t>
  </si>
  <si>
    <t>Segundo trimestre</t>
  </si>
  <si>
    <t>Implementa las acciones de mejora identificadas</t>
  </si>
  <si>
    <t xml:space="preserve">Acciones de mejora conforme a revisión de la alta dirección
</t>
  </si>
  <si>
    <t>implementar las acciones preventivas y/o correctivas necesarias con base en los resultados de la supervisión, inspecciones, medición de los indicadores del Sistema de Gestión de SST , auditoria y las recomendaciones del COPASST.</t>
  </si>
  <si>
    <t xml:space="preserve">Definir acciones preventivas y correctivas con base en los resultados del SG-SST
</t>
  </si>
  <si>
    <t xml:space="preserve">Acciones preventivas y correctivas con base en los resultados del SG-SST. </t>
  </si>
  <si>
    <t>ACTUAR</t>
  </si>
  <si>
    <t>Cuarto trimestre</t>
  </si>
  <si>
    <t xml:space="preserve">Responsable de SST
Control Interno
Mejora Continua
</t>
  </si>
  <si>
    <t>Proporcionar información acerca del sistema</t>
  </si>
  <si>
    <t>Hacer auditoria interna</t>
  </si>
  <si>
    <t xml:space="preserve">Las empresa adelanta auditoría por lo menos una vez al año
</t>
  </si>
  <si>
    <t xml:space="preserve">Responsable de SST
</t>
  </si>
  <si>
    <t xml:space="preserve">Definir los indicadores del sistema y hacer la respectiva medición y análisis </t>
  </si>
  <si>
    <t xml:space="preserve">Definición de indicadores del SG-SST de acuerdo con las condiciones de la empresa
</t>
  </si>
  <si>
    <t xml:space="preserve">Gestión y resultados del SG-SST. </t>
  </si>
  <si>
    <t>VERIFICAR</t>
  </si>
  <si>
    <t>Humanos, técnicos y económicos</t>
  </si>
  <si>
    <t xml:space="preserve">Responsable de SST
Jefe de Brigada
Grupo Talento Humano
</t>
  </si>
  <si>
    <t>Asegurar que la brigada pueda responder frente a una emergencia</t>
  </si>
  <si>
    <t>Capacitar a la brigada durante el año</t>
  </si>
  <si>
    <t>Brigada de prevención conformada, capacitada y dotada</t>
  </si>
  <si>
    <t>Primer trimestre</t>
  </si>
  <si>
    <t xml:space="preserve">Responsable de SST
Jefe de Brigada
</t>
  </si>
  <si>
    <t xml:space="preserve">Determinar el procedimiento en caso de que ocurra una emergencia </t>
  </si>
  <si>
    <t>Actualizar el plan de emergencias en el sistema integral de gestión</t>
  </si>
  <si>
    <t>Se cuenta con el Plan de Prevención y Preparación ante emergencias</t>
  </si>
  <si>
    <t xml:space="preserve">Plan de prevención, preparación y respuesta ante emergencias </t>
  </si>
  <si>
    <t>Humanos, tecnológicos y económicos</t>
  </si>
  <si>
    <t>Cuidar la salud y prevenir enfermedades laborales</t>
  </si>
  <si>
    <t>Hacer entrega de los elementos de protección de acuerdo  con el procedimiento</t>
  </si>
  <si>
    <t>Entrega de Elementos de Protección Personal EPP, se verifica con contratistas y subcontratistas</t>
  </si>
  <si>
    <t xml:space="preserve">Segundo trimestre
</t>
  </si>
  <si>
    <t xml:space="preserve">Responsable de SST
COPASST
</t>
  </si>
  <si>
    <t>Identificar las condiciones subestandar y hacer las correcciones que se requieran</t>
  </si>
  <si>
    <t xml:space="preserve">Realizar las actividades establecidas en el programa de inspecciones </t>
  </si>
  <si>
    <t>Realización de inspecciones sistemáticas a las instalaciones, maquinaria o equipos con la participación del COPASST</t>
  </si>
  <si>
    <t xml:space="preserve">Asegurar el comportamiento adecuado frente a los peligros y riesgos </t>
  </si>
  <si>
    <t>Revisar la documentación existente y actualizar la información que lo requiera</t>
  </si>
  <si>
    <t>Elaboración de procedimientos, instructivos, fichas, protocolos</t>
  </si>
  <si>
    <t>Cumplimiento del sistema</t>
  </si>
  <si>
    <t>Hacer inspección para verificar la aplicación de las medidas por parte de los trabajadores</t>
  </si>
  <si>
    <t>Verificación de aplicación de medidas de prevención y control por parte de los trabajadores</t>
  </si>
  <si>
    <t>Humanos, técnicos y tecnológicos, ARL Positiva</t>
  </si>
  <si>
    <t>Disminuir los accidentes de trabajo y las enfermedades laborales</t>
  </si>
  <si>
    <t>Ejecutar las medidas de prevención y control con base en el resultado de la identificación de peligros, la evaluación y valoración de los riesgos, incluidos los prioritarios</t>
  </si>
  <si>
    <t xml:space="preserve">Implementación de medidas de prevención y control de peligros/riesgos identificados
</t>
  </si>
  <si>
    <t xml:space="preserve">Medidas de prevención y control para intervenir los peligros /riesgos </t>
  </si>
  <si>
    <t>Actualizar la información disponible</t>
  </si>
  <si>
    <t>Hacer la dosimetría en la planta de producción</t>
  </si>
  <si>
    <t>Realización mediciones ambientales, químicos, físicos y biológicos</t>
  </si>
  <si>
    <t>Humanos, técnicos y tecnológicos</t>
  </si>
  <si>
    <t>Tener actualizada la matriz de peligros y riesgos</t>
  </si>
  <si>
    <t xml:space="preserve">Hacer la identificación de peligros </t>
  </si>
  <si>
    <t>Identificación de peligros con participación de todos los niveles de la empresa</t>
  </si>
  <si>
    <t xml:space="preserve">Registrar la metodología en el sistema integral de gestión </t>
  </si>
  <si>
    <t>Metodología para la identificación de peligros, evaluación y valoración de los riesgos</t>
  </si>
  <si>
    <t>Identificación de peligros, evaluación y valoración de los riesgos</t>
  </si>
  <si>
    <t xml:space="preserve">Mejorar el sistema de gestión
</t>
  </si>
  <si>
    <t>Registrar los valores resultado de los accidentes de trabajo, enfermedad laboral, y ausentismo por causa médica</t>
  </si>
  <si>
    <t xml:space="preserve">Indicadores mínimos del sistema
</t>
  </si>
  <si>
    <t>Mecanismos de vigilancia de las condiciones de salud de los trabajadores</t>
  </si>
  <si>
    <t>Responsable de SST
COPASST
Trabajadores
Jefes inmediatos</t>
  </si>
  <si>
    <t>Registrar y hacer análisis estadístico de los incidentes, accidentes y enfermedad laboral</t>
  </si>
  <si>
    <t>Registro y análisis estadístico de Incidentes, Accidentes de Trabajo y Enfermedad Laboral</t>
  </si>
  <si>
    <t>Investigar los accidentes de trabajo de acuerdo con  el procedimiento</t>
  </si>
  <si>
    <t>Investigación de Accidentes, Incidentes y Enfermedad Laboral</t>
  </si>
  <si>
    <t>Reportar los accidentes de trabajo a la ARL</t>
  </si>
  <si>
    <t>Reporte de los accidentes de trabajo y enfermedad laboral a la ARL, EPS y Dirección Territorial del Ministerio de Trabajo</t>
  </si>
  <si>
    <t xml:space="preserve">Registro, reporte e investigación de las enfermedades laborales, los incidentes y accidentes del trabajo </t>
  </si>
  <si>
    <t>Segundo trimestre
Tercer trimestre
Cuarto trimestre</t>
  </si>
  <si>
    <t xml:space="preserve">Responsable de SST
Trabajador
Jefe inmediato
</t>
  </si>
  <si>
    <t>Cumplir con las actividades propuestas en el programa</t>
  </si>
  <si>
    <t>Actualizar el programa y desarrollar las actividades.</t>
  </si>
  <si>
    <t xml:space="preserve">Estilos de vida y entornos saludables (controles tabaquismo, alcoholismo, farmacodependencia y otros)
</t>
  </si>
  <si>
    <t xml:space="preserve">Responsable de SST
Trabajador
Jefe inmediato
ARL -EPS
</t>
  </si>
  <si>
    <t>Mantener la condición de salud de los trabajadores</t>
  </si>
  <si>
    <t>Cumplir las restricciones y recomendaciones médicos laborales realizadas por parte de la Empresa Promotora de Salud (EPS) o Administradora de Riesgos Laborales (ARL) prescritas a los trabajadores  para la realización de sus funciones.</t>
  </si>
  <si>
    <t xml:space="preserve">Restricciones y recomendaciones médico laborales
</t>
  </si>
  <si>
    <t xml:space="preserve">Humanos, técnicos, tecnológicos y económicos
</t>
  </si>
  <si>
    <t xml:space="preserve">Responsable de SST
IPS prestadora de servicio
</t>
  </si>
  <si>
    <t>Conocer las condiciones de salud de la población trabajadora</t>
  </si>
  <si>
    <t xml:space="preserve">Hacer los exámenes médicos periódicos </t>
  </si>
  <si>
    <t>Realización de Evaluaciones Médicas Ocupacionales -Peligros- Periodicidad- Comunicación al Trabajador.</t>
  </si>
  <si>
    <t>Humanos, técnicos y tecnológicos
ARL Positiva</t>
  </si>
  <si>
    <t xml:space="preserve">Responsable de SST
</t>
  </si>
  <si>
    <t xml:space="preserve">Atender las prioridades identificadas en el diagnóstico de condiciones de salud y los peligros/riesgos </t>
  </si>
  <si>
    <t>Desarrollar las actividades de medicina del trabajo, prevención y promoción de la salud y programas de vigilancia epidemiológica</t>
  </si>
  <si>
    <t xml:space="preserve">Actividades de Promoción y Prevención en Salud
</t>
  </si>
  <si>
    <t>Mantener actualizada la información</t>
  </si>
  <si>
    <t>Actualizar el documento</t>
  </si>
  <si>
    <t xml:space="preserve">Descripción sociodemográfica y diagnóstico de condiciones de salud
</t>
  </si>
  <si>
    <t xml:space="preserve">Condiciones de salud en el trabajo </t>
  </si>
  <si>
    <t>HACER</t>
  </si>
  <si>
    <t>Coordinador Mejora Continua</t>
  </si>
  <si>
    <t>Disponer de un procedimiento para evaluar el impacto sobre la Seguridad y Salud en el Trabajo que se pueda generar por cambios internos o externos.</t>
  </si>
  <si>
    <t>Hacer el procedimiento de gestión del cambio</t>
  </si>
  <si>
    <t xml:space="preserve">Evaluación del impacto de cambios internos y externos en el Sistema de Gestión de Seguridad y Salud en el Trabajo SG-SST
</t>
  </si>
  <si>
    <t xml:space="preserve">Gestión del cambio </t>
  </si>
  <si>
    <t xml:space="preserve">Mantener el procedimiento actualizado </t>
  </si>
  <si>
    <t xml:space="preserve">Evaluación y selección de proveedores y contratistas
</t>
  </si>
  <si>
    <t xml:space="preserve">Contratación </t>
  </si>
  <si>
    <t xml:space="preserve">Identificación, evaluación, para adquisición de productos y servicios en Sistema de Gestión de Seguridad y Salud en el Trabajo SG-SST
</t>
  </si>
  <si>
    <t xml:space="preserve">Adquisiciones </t>
  </si>
  <si>
    <t>Disponer de mecanismos eficaces para recibir y responder las comunicaciones internas y externas relativas a la Seguridad y Salud en el Trabajo</t>
  </si>
  <si>
    <t xml:space="preserve">Definir los mecanismos de consulta y participación de los trabajadores de acuerdo con la ISO 45001 </t>
  </si>
  <si>
    <t xml:space="preserve">Mecanismos de comunicación, auto reporte en Sistema de Gestión de Seguridad y Salud en el Trabajo SG-SST
</t>
  </si>
  <si>
    <t xml:space="preserve">Comunicación </t>
  </si>
  <si>
    <t>Mantener las normas actualizadas del Sistema General de Riesgos Laborales aplicables a la empresa.</t>
  </si>
  <si>
    <t>Actualizar la matriz legal de acuerdo con los procedimientos establecidos</t>
  </si>
  <si>
    <t xml:space="preserve">Matriz legal
</t>
  </si>
  <si>
    <t xml:space="preserve">Normatividad nacional vigente y aplicable en materia de seguridad y salud en el trabajo. </t>
  </si>
  <si>
    <t>Primer trimestre
Cuarto trimestres</t>
  </si>
  <si>
    <t>Responsable de SST y las partes interesadas</t>
  </si>
  <si>
    <t>Hacer la rendición de cuentas de los años 2021 y 2022, aplicando el procedimiento establecido</t>
  </si>
  <si>
    <t>Rendición sobre el desempeño</t>
  </si>
  <si>
    <t xml:space="preserve">Rendición de cuentas </t>
  </si>
  <si>
    <t>Humanos</t>
  </si>
  <si>
    <t>Cumplir con lo establecido en la norma</t>
  </si>
  <si>
    <t xml:space="preserve">Revisar la documentación del sistema </t>
  </si>
  <si>
    <t>Archivo o retención documental del Sistema de Gestión en Seguridad y Salud en el Trabajo SG-SST</t>
  </si>
  <si>
    <t xml:space="preserve">Conservación de la documentación </t>
  </si>
  <si>
    <t>Cumplir con las actividades establecidas en el plan</t>
  </si>
  <si>
    <t>Hacer el plan anual de trabajo para el año 2022 y 2023</t>
  </si>
  <si>
    <t>Plan que identifica objetivos, metas, responsabilidad, recursos con cronograma y firmado</t>
  </si>
  <si>
    <t xml:space="preserve">Plan Anual de Trabajo </t>
  </si>
  <si>
    <t>Establecer las prioridades del sistema</t>
  </si>
  <si>
    <t>Hacer la auto evaluación del sistema según los estándares mínimos y enviarlos a la ARL</t>
  </si>
  <si>
    <t xml:space="preserve">Evaluación e identificación de prioridades
</t>
  </si>
  <si>
    <t xml:space="preserve">Evaluación inicial del SG – SST </t>
  </si>
  <si>
    <t>Cumplir los objetivos del sistema</t>
  </si>
  <si>
    <t>Actualizar los objetivos del sistema</t>
  </si>
  <si>
    <t xml:space="preserve">Objetivos definidos, claros, medibles, cuantificables, con metas, documentados, revisados del SG-SST
</t>
  </si>
  <si>
    <t xml:space="preserve">Objetivos del Sistema de Gestión de la Seguridad y Salud en el Trabajo SG-SST </t>
  </si>
  <si>
    <t>Que el comité conozca la política del sistema</t>
  </si>
  <si>
    <t>Comunicar la política al nuevo COPASST</t>
  </si>
  <si>
    <t>Política del Sistema de Gestión de Seguridad y Salud en el Trabajo SG-SST firmada, fechada y comunicada al COPASST</t>
  </si>
  <si>
    <t>Política de Seguridad y Salud en el Trabajo (1%)</t>
  </si>
  <si>
    <t>Cumplir con las actividades establecidas en el programa</t>
  </si>
  <si>
    <t>Realizar las actividades establecidas en el programa</t>
  </si>
  <si>
    <t>Capacitación, Inducción y Reinducción en Sistema de Gestión de Seguridad y Salud en el Trabajo SG-SST, actividades de Promoción y Prevención PyP</t>
  </si>
  <si>
    <t>Humanos y técnicos</t>
  </si>
  <si>
    <t>Tener el documento listo para dar inicio a las actividades relacionadas</t>
  </si>
  <si>
    <t xml:space="preserve">Actualizar el programa </t>
  </si>
  <si>
    <t>Programa Capacitación promoción y prevención PYP</t>
  </si>
  <si>
    <t>Capacitación en el Sistema de Gestión de la Seguridad y Salud en el Trabajo. (6%)</t>
  </si>
  <si>
    <t>Responsable de SST
Grupo Talento Humano</t>
  </si>
  <si>
    <t>Conformar y garantizar el funcionamiento del Comité para el periodo 2022 - 2024</t>
  </si>
  <si>
    <t xml:space="preserve">Realizar las elecciones del nuevo comité </t>
  </si>
  <si>
    <t>Conformación COPASST</t>
  </si>
  <si>
    <t>Garantizar que todos los trabajadores, independientemente de su forma de vinculación o contratación están afiliados al Sistema de Seguridad Social en Salud, Pensión y Riesgos  Laborales.</t>
  </si>
  <si>
    <t>Realizar las afiliaciones de las OPS, los nuevos funcionarios y aprendices SENA</t>
  </si>
  <si>
    <t>Afiliación al Sistema General de Riesgos Laborales</t>
  </si>
  <si>
    <t>Primer trimestre
Tercer trimestre</t>
  </si>
  <si>
    <t xml:space="preserve">Informes de inspecciones.  Resultado de programas y mediciones
</t>
  </si>
  <si>
    <t>Asegurar los recursos necesarios para la continuidad del sistema</t>
  </si>
  <si>
    <t>Solicitar la resolución presupuestal para el año 2022 y hacer requerimientos.
Enviar solicitud de presupuesto para el año 2023</t>
  </si>
  <si>
    <t>Asignación de recursos para el Sistema de Gestión en Seguridad y Salud en el Trabajo – SG-SST</t>
  </si>
  <si>
    <t xml:space="preserve">Primer trimestre
</t>
  </si>
  <si>
    <t>Informar a la alta dirección sobre el desempeño del sistema</t>
  </si>
  <si>
    <t>Revisar el documento y comunicar a las pares interesadas</t>
  </si>
  <si>
    <t>Responsabilidades en el Sistema de Gestión de Seguridad y Salud en el Trabajo – SG-SST</t>
  </si>
  <si>
    <t>Asegurar el mantenimiento y la mejora continua del sistema</t>
  </si>
  <si>
    <t>Revisar el documento y actualizarlo</t>
  </si>
  <si>
    <t>Responsable del Sistema de Gestión de Seguridad y Salud en el Trabajo SG-SST</t>
  </si>
  <si>
    <t xml:space="preserve">Recursos financieros, técnicos humanos y de otra índole requeridos para coordinar y desarrollar el Sistema de Gestión de la Seguridad y Salud en el Trabajo (SG-SST). </t>
  </si>
  <si>
    <t>PLANEAR</t>
  </si>
  <si>
    <t>TOTAL</t>
  </si>
  <si>
    <t>EJECUCIÓN</t>
  </si>
  <si>
    <t>PESO PORCENTUAL</t>
  </si>
  <si>
    <t>VALOR DEL ÍTEM DEL ESTÁNDAR</t>
  </si>
  <si>
    <t>DIC</t>
  </si>
  <si>
    <t>NOV</t>
  </si>
  <si>
    <t>OCT</t>
  </si>
  <si>
    <t>SEP</t>
  </si>
  <si>
    <t>AGO</t>
  </si>
  <si>
    <t>JUL</t>
  </si>
  <si>
    <t>JUN</t>
  </si>
  <si>
    <t>MAY</t>
  </si>
  <si>
    <t>ABR</t>
  </si>
  <si>
    <t>MAR</t>
  </si>
  <si>
    <t>FEB</t>
  </si>
  <si>
    <t>ENE</t>
  </si>
  <si>
    <t>TIEMPO PROGRAMADO</t>
  </si>
  <si>
    <t>RECURSOS</t>
  </si>
  <si>
    <t>RESPONSABLE</t>
  </si>
  <si>
    <t>ÍTEM DEL ESTÁNDAR</t>
  </si>
  <si>
    <t>ESTÁNDAR</t>
  </si>
  <si>
    <t>CICLO</t>
  </si>
  <si>
    <t>PLAN DE TRABAJO  SISTEMA DE GESTION DE SEGURIDAD Y SALUD EN EL TRABAJO  2022</t>
  </si>
  <si>
    <t xml:space="preserve"> PLAN DE BIENESTAR DEL AÑO 2022</t>
  </si>
  <si>
    <t xml:space="preserve">Identificar las necesidades de bienestar y consolidar estadísticas de los eventos de bienestar </t>
  </si>
  <si>
    <t>Estudio de análisis de necesidades de Bienestar Laboral</t>
  </si>
  <si>
    <t>Análisis de datos</t>
  </si>
  <si>
    <t>15 de febrero</t>
  </si>
  <si>
    <t xml:space="preserve">Contar con un Plan de Bienestar Social  soportado en necesidades que conduzcan al mejoramiento del ambiente laboral y el fortalecimiento del Sentido de pertenencia </t>
  </si>
  <si>
    <t>15 de Febrero</t>
  </si>
  <si>
    <t>Ejecutar el Plan de bienestar social conforme el cronograma trimestral</t>
  </si>
  <si>
    <t>A 31 de diciembre de 2022 desarrollar el  100% de los programas de bienestar social previstos en el Plan de la vigencia</t>
  </si>
  <si>
    <t xml:space="preserve">Incentivar la continuidad y culminación de los estudios de los trabajadores oficiales </t>
  </si>
  <si>
    <t>Lograr que mínimo el 5% de los trabajadores inicien o culminen sus estudios</t>
  </si>
  <si>
    <t>Trabajadores estudiando / Total trabajadoares sin culminar estudios o  bachilleres</t>
  </si>
  <si>
    <t>Semestral</t>
  </si>
  <si>
    <t>Establecer el proyecto para el uso del programa Servimos con las entidades adscritas al Mininterior</t>
  </si>
  <si>
    <t>Participacion en programas con las entidades del Sector Interior</t>
  </si>
  <si>
    <t>Trabajadores participantes / Trabajdores Propuestos</t>
  </si>
  <si>
    <t xml:space="preserve">Incentivar y  promover el uso de la bicicleta </t>
  </si>
  <si>
    <t xml:space="preserve">Motivar en los trabajadoaares el uso de la bicicleta. Incrementar el número de viajes en bicicleta, avanzar en la mitigación del impacto ambiental y mejorar la movilidad urbana. </t>
  </si>
  <si>
    <t xml:space="preserve">Trabajadores que cumplen las condiciones establecidas / 
Total bicicletas inscritas </t>
  </si>
  <si>
    <t>Diseñar y desarrollar un programa de prevención y promoción de la salud, orientado al fortalecimiento de la salud</t>
  </si>
  <si>
    <t>Promover el autocuidado y la participacaion de los trabajadores en los programas PyP</t>
  </si>
  <si>
    <t>Trabajadores participantes / Programas propuestos</t>
  </si>
  <si>
    <t>Fortalecimiento de los valores eticos</t>
  </si>
  <si>
    <t>Campañas de socialiacion</t>
  </si>
  <si>
    <t>Campañas</t>
  </si>
  <si>
    <t xml:space="preserve">Establecer e implementar el proyecto para la preparación del retiro laboral </t>
  </si>
  <si>
    <t>Proyecto aprobado por la Gerencia e implementado en un 30%</t>
  </si>
  <si>
    <t>Proyecto aprobado y avance del proyecto</t>
  </si>
  <si>
    <t>PLAN DE SEGURIDAD Y PRIVACIDAD DE LA INFORMACIÓN   2022</t>
  </si>
  <si>
    <t>VALOR PORCENTUAL</t>
  </si>
  <si>
    <t>PORCENTAJE</t>
  </si>
  <si>
    <t>Se revisa documento en  el primer trimestre y para el tercer trimestre se cambia el responsable del sistema.</t>
  </si>
  <si>
    <t>Se reviso y actualizo el documento</t>
  </si>
  <si>
    <t>Se  hacen los requerimientos para la adquisición de productos y servicios necesarios para el sistema</t>
  </si>
  <si>
    <t>Se hacen las afiliaciones del las OPS y nuevos funcionarios y aprendices SENA en el trascurso del año</t>
  </si>
  <si>
    <t>Se realiza la elección del nuevo Comité</t>
  </si>
  <si>
    <t>Se actualiza el programa</t>
  </si>
  <si>
    <t>Se hacen las capacitaciones del programa y las inducciones del sistema</t>
  </si>
  <si>
    <t>Se actualiza la política</t>
  </si>
  <si>
    <t>PENDIENTE</t>
  </si>
  <si>
    <t>Se hace la auto evaluación</t>
  </si>
  <si>
    <t>Se realiza plan de trabajo, pendiente por firma</t>
  </si>
  <si>
    <t>Se envia al archivo central la documentación que cumplio el requisito de la tabla de retención documental</t>
  </si>
  <si>
    <t>Se está subiendo al  sistema Kawak la información de la matriz legal</t>
  </si>
  <si>
    <t>Se realizan las actividades que están en el programa</t>
  </si>
  <si>
    <t xml:space="preserve">Se hacen los examenes médicos periodicos </t>
  </si>
  <si>
    <t>Se está elaborando un documento con todas las recomendaciones de los funcionarios.</t>
  </si>
  <si>
    <t>Se realizan los reportes a la ARL Positiva</t>
  </si>
  <si>
    <t>Se hace el registro estadistico de los accidentes y enfermedad laboral</t>
  </si>
  <si>
    <t>Se registra la información de los indicadores mínimos según la Resolución 0312</t>
  </si>
  <si>
    <t>Se realizan actividades para la identificación de peligros con la participación de funcionarios.</t>
  </si>
  <si>
    <t>Se realiza la dosimetria programada.</t>
  </si>
  <si>
    <t xml:space="preserve">Se realizan las inspecciones programadas </t>
  </si>
  <si>
    <t>Se hace entrega de los EPP a los funcionarios.</t>
  </si>
  <si>
    <t>Se hace la capacitación a la Brigada</t>
  </si>
  <si>
    <t>1. Plan Institucional de Archivos de la Entidad -PINAR</t>
  </si>
  <si>
    <t>2. Plan Anual de Adquisiciones</t>
  </si>
  <si>
    <t>5. Plan Estratégico de Talento Humano</t>
  </si>
  <si>
    <t>6. Plan Institucional de Capacitación</t>
  </si>
  <si>
    <t>7. Plan de Incentivos Institucionales</t>
  </si>
  <si>
    <t>8. Plan de Trabajo Anual en Seguridad y Salud en el Trabajo</t>
  </si>
  <si>
    <t>9. Plan Anticorrupción y de Atención al Ciudadano</t>
  </si>
  <si>
    <t>11. Plan de Tratamiento de Riesgos de Seguridad y Privacidad de la Información</t>
  </si>
  <si>
    <t>12. Plan de Seguridad y Privacidad de la Información</t>
  </si>
  <si>
    <t>10. Plan Estratégico de Tecnologías de la Información y las Comunicaciones - PETI</t>
  </si>
  <si>
    <t>CUMPLIMIENTO</t>
  </si>
  <si>
    <t>EVALUACION</t>
  </si>
  <si>
    <t>PLAN</t>
  </si>
  <si>
    <t>3. Plan Anual de Vacantes (Conforme la naturaleza de la Entidad y lo establecido en la Ley 909 de 2004 el Plan Anual de Vacantes no es aplicable)</t>
  </si>
  <si>
    <t>4. Plan de Previsión de Recursos Humanos (Conforme la naturaleza de la Entidad y lo establecido en la Ley 909 de 2004 el Plan de Previsión de Recursos Humanos no es aplicable)</t>
  </si>
  <si>
    <t>Nota:</t>
  </si>
  <si>
    <t>TABLERO DE CONTROL</t>
  </si>
  <si>
    <t>IDENTIFICACIÓN DEL RIESGO</t>
  </si>
  <si>
    <t>VALORACIÓN</t>
  </si>
  <si>
    <t xml:space="preserve">MONITOREO </t>
  </si>
  <si>
    <t>FORMULACIÓN Y SEGUIMIENTO A PLANES DE TRATAMIENTO</t>
  </si>
  <si>
    <t>Proceso</t>
  </si>
  <si>
    <t>Tipo de Riesgo</t>
  </si>
  <si>
    <t>Nombre del Riesgo</t>
  </si>
  <si>
    <t>Probabilidad</t>
  </si>
  <si>
    <t>Impacto</t>
  </si>
  <si>
    <t>Zona de Riesgo Inherente</t>
  </si>
  <si>
    <t>Causas</t>
  </si>
  <si>
    <t>Consecuencias</t>
  </si>
  <si>
    <t>Actividad de Control</t>
  </si>
  <si>
    <t>RIESGO RESIDUAL</t>
  </si>
  <si>
    <t>Monitoreo ejecución de controles</t>
  </si>
  <si>
    <t>Plan de tratamiento</t>
  </si>
  <si>
    <t>Nombre del Control</t>
  </si>
  <si>
    <t>Descripción del control</t>
  </si>
  <si>
    <t>Calificación total</t>
  </si>
  <si>
    <t>Zona</t>
  </si>
  <si>
    <t>Periocidad del indicador</t>
  </si>
  <si>
    <t>Indicador</t>
  </si>
  <si>
    <t>Enero</t>
  </si>
  <si>
    <t>Resultado ejecución del control</t>
  </si>
  <si>
    <t>Evidencia de ejecución</t>
  </si>
  <si>
    <t>Febrero</t>
  </si>
  <si>
    <t>Marzo</t>
  </si>
  <si>
    <t>Abril</t>
  </si>
  <si>
    <t>Mayo</t>
  </si>
  <si>
    <t>Junio</t>
  </si>
  <si>
    <t>Julio</t>
  </si>
  <si>
    <t>Agosto</t>
  </si>
  <si>
    <t>Sept</t>
  </si>
  <si>
    <t>Oct</t>
  </si>
  <si>
    <t>Nov</t>
  </si>
  <si>
    <t>Dic</t>
  </si>
  <si>
    <t>Evidencias esperadas</t>
  </si>
  <si>
    <t>Acción</t>
  </si>
  <si>
    <t>Proceso responsable de ejecución</t>
  </si>
  <si>
    <t>Responsable de ejecución</t>
  </si>
  <si>
    <t>Fecha Límite de implementación</t>
  </si>
  <si>
    <t>Descripción de la ejecución</t>
  </si>
  <si>
    <t>De Tecnología</t>
  </si>
  <si>
    <t>Destrucción de la información institucional que se encuentra en medio digital</t>
  </si>
  <si>
    <t>3 
POSIBLE</t>
  </si>
  <si>
    <t>3 
MODERADO</t>
  </si>
  <si>
    <t>ALTA</t>
  </si>
  <si>
    <t>Amenazas por software malicioso</t>
  </si>
  <si>
    <t>* Pérdidad total o parcial de la información digital de la empresa</t>
  </si>
  <si>
    <t>Revisión informes antivirus</t>
  </si>
  <si>
    <t xml:space="preserve">El gestor a cargo de la seguridad por software, valida a diario el correcto funcionamiento y actualización del antivirus empleado por la entidad (Sophos), ingresando a la aplicación correspondiente, visualizando y evaluando la información obtenida. En caso de evidenciar una alteración o incorrecto funcionamiento realiza los ajustes necesarios. (como evidencia los registros que genera el sistema).  En el caso de no encontrarse una solución aparente, el gestor a cargo realizara el debido requerimiento solicitando solución al proveedor correspondiente. </t>
  </si>
  <si>
    <t>1 
RARA VEZ</t>
  </si>
  <si>
    <t>MODERADA</t>
  </si>
  <si>
    <t># de planes de intervención  ejeutados en el periodo</t>
  </si>
  <si>
    <t>Se solicito directamente a sophos via correo electronico solicitando la información correspondiente, sin embargo, dada la no respuesta por parte del proveedor, se esta planteando la posibilidad de cambiar de antivirus.</t>
  </si>
  <si>
    <t>Reporte de eventos y acciones realizadas por el antivirus</t>
  </si>
  <si>
    <t>Total de amenazas detectadas por el software del antivirus en el periodo</t>
  </si>
  <si>
    <t>Revisión informes antispam</t>
  </si>
  <si>
    <t>El gestor a cargo de operaciones valida a diario el correcto funcionamiento del antispam empleado por la entidad, visualizando y evaluando la información obtenida. En caso de evidenciar una alteración o incorrecto funcionamiento, realiza los ajustes necesarios (como evidencia los registros que genera el sistema).  En el caso de encontrarse posibles amenazas o anomalías, comunica oportunamente vía correo electrónico a los usuarios, informando  sobre las posibles amenazas y como evitarlas.</t>
  </si>
  <si>
    <t># de planes de intervención  ejecutados en el periodo</t>
  </si>
  <si>
    <t>se anexa informe correspondiente, el cual consta, de la función y analisis que cumple el antispam un día aletorio correspondiente a la fecha, dado lo dispensioso que resultaria tomar el día a día,  junto on el plan de intervención durante el periodo.</t>
  </si>
  <si>
    <t>Reporte de eventos detectados por el antispam
Registro de acciones realizadas</t>
  </si>
  <si>
    <t># de amenazas  detectadas por el anti spam materializadas en el periodo</t>
  </si>
  <si>
    <t>Obsolencia tecnologica.</t>
  </si>
  <si>
    <t>Revisión del estado de los equipos de cómputo</t>
  </si>
  <si>
    <t>El gestor a cargo del mantenimiento de equipos y el gestor de operaciones valida y analiza semestralmente el funcionamiento y operatividad de los equipos de cómputo y comunicaciones mediante la revisión de los mismos, con el fin de determinar su operatividad y obsolescencia. En el caso de determinar la necesidad de actualización de equipos informáticos, el gestor  presenta al jefe de la oficina de sistemas un informe para su posterior presentación en Gerencia. (Como evidencia el informe elaborado).</t>
  </si>
  <si>
    <t># numero de informes elaborados</t>
  </si>
  <si>
    <t>se anexa informe correspondiente actualización discos duros equipos de computo mecanicos a ssd.
renovación computadores y perifericos conforme anteproyecto de prosupuesto osi.</t>
  </si>
  <si>
    <t>Informe elaborado remplazo discos SSD
renovación computadores y perifericos conforme anteproyecto de prosupuesto osi.</t>
  </si>
  <si>
    <t>Dos (2) informes a elaborar en el año</t>
  </si>
  <si>
    <t>Elaboración anteproyecto de presupuesto OSI</t>
  </si>
  <si>
    <t xml:space="preserve">Jefe Oficina de Sistemas e Informatica (OSI) semestralmente valida el informe  entregado por los gestores de sistemas sobre el funcionamiento, operatividad y obsolescencia de los equipos informáticos junto con el software de la entidad. En el caso de determinar la necesidad de la actualización de equipos informáticos o de software, realiza proyecto de presupuesto en conjunto con los gestores y lo presenta a Gerencia para su revisión y concepto de aprobación. En el caso que el Gerente solicite ajustes al anteproyecto, se realiza las modificaciones necesarias para su concepto de aprobación y posterior trámite de adquisición de equipos. Como evidencia los informes elaborados por los gestores del grupo y documento entregado a gerencia aprobado. </t>
  </si>
  <si>
    <t xml:space="preserve"># de informes elaborados sobre funcionamiento, operatividad y obsolescencia </t>
  </si>
  <si>
    <t>se anexa anteproyecto correspondiente, junto con memorando cargado y firmado en orfeo.</t>
  </si>
  <si>
    <t>Informe elaborado y presentado a Gerencia
Ante-proyecto de presupuesto sistemas</t>
  </si>
  <si>
    <t>2 informes sobre funcionamiento, operatividad y obsolescencia por año</t>
  </si>
  <si>
    <t>Interrupción en la prestación de los servicios TIC (equipos, programas, servidores, correo electrónico institucional).</t>
  </si>
  <si>
    <t>4 
PROBABLE</t>
  </si>
  <si>
    <t>Ausencia de mantenimiento preventivo y correctivo a los equipos de cómputo y de comunicaciones.</t>
  </si>
  <si>
    <t>* Perdias de ingresos como resultado de una violación de seguridad.
* Perdida de clientes potenciales.
* Daño de reputación de marca o imagen.
* Perdida de la propiedad intelectual.
* Costes ocultos.
* Vandalismo en linea o cibernético.</t>
  </si>
  <si>
    <t>Validacion del cumplimiento programa de mantenimiento preventivo</t>
  </si>
  <si>
    <t>El gestor de sistemas asignado al mantenimiento de equipos evalúa cada vez que se ejecuta el programa de mantenimiento preventivo, el estado de cumplimiento de la programación entregada al proveedor seleccionado a través del reporte diario entregado, junto con los soportes de dicha actividad firmados por los usuarios reponsables de los equipos, en el caso de que no se pueda hacer el mantenimiento previsto cuales sea su motivo, el gestor debera re programarlo en comun acuerdo con el constratista.</t>
  </si>
  <si>
    <t>2  
IMPROBABLE</t>
  </si>
  <si>
    <t>2 
MENOR</t>
  </si>
  <si>
    <t>BAJA</t>
  </si>
  <si>
    <t># de equipos de cómputo y comunicación con mantenimiento preventivo realizado en el periodo</t>
  </si>
  <si>
    <t>Durante el presente periodo no se a ejecutado un contrato de mantenimiento.</t>
  </si>
  <si>
    <t>se anexa proyección para el mantenimiento correctivo y preventivo de los equipos de computo, sin embargo, no se dispone del presupuesto para su ejecución.</t>
  </si>
  <si>
    <t>Reporte de ejecución del mantenimiento preventivo</t>
  </si>
  <si>
    <t>Este riesgo al ubicarse en zona baja como resultado del riesgo residual, no requiere implementar plan de tratamiento adicional.</t>
  </si>
  <si>
    <t>Total de equipos de cómputo o comunicación programados para mantenimento en el periodo</t>
  </si>
  <si>
    <t>Validacion de la ejecución de mantenimiento correctivo equipos</t>
  </si>
  <si>
    <t>Los gestores de mantenimiento cada vez que le asignan una solicitud para atender un daño o novedad por  hardware o software en un equipo de cómputo o de comunicaciónes, validan el inconveniente reportado a través de la revisión del equipo e información entregada por el trabajador asignado al equipo. En caso de detectar que el problema es de hadware o de software el gestor a cargo procedera a ejecutar el correspondiente soporte conforme la prioridad de la incidencia, en el caso que no pueda ser resulta por el gestor  se transmite el daño al proveedor de servicio correspondiente para su atención y solución. Como evidencia se cuenta con el registro de solicitud y atención de la novedad o correos electrónicos enviados a los proveedores de mantenimiento tanto para hardware como software.</t>
  </si>
  <si>
    <t># de mantenimiento correctivos realizados a los equipos de cómputo y comunicación en el periodo</t>
  </si>
  <si>
    <t>Se anexa excel correspondiente respecto a los mantenimientos correctivos y preventivos, sin embargo, se estan realizando también a través de la mesa de ayuda.
Se anexa informe evidencia suministrado por la mesa de ayuda, dado que, se encuentra funcional, pero en modo de prueba y depuració.</t>
  </si>
  <si>
    <t>Se anexa excel correspondiente respecto a los mantenimientos correctivos y preventivos, sin embargo, se estan realizando también a través de la mesa de ayuda.
Se anexa informe evidencia suministrado por la mesa de ayuda, dado que, se encuentra funcional, pero en modo de prueba y depuració..</t>
  </si>
  <si>
    <t>Reporte de mantenimiento correctivo recibidos en el periodo
Soportes de atención a los mantenimiento correctivos recibidos</t>
  </si>
  <si>
    <t>Total solicitudes de mantenimiento correctivo recibidos en el periodo</t>
  </si>
  <si>
    <t>El gestor a cargo del mantenimiento de equipos y el gestor de operaciones evalua y analiza semestralmente el funcionamiento y operatividad de los equipos de cómputo y comunicaciones mediante la revisión del estado de los equipos, con el fin de determinar la operatividad y obsolescencia de los mismos. En el caso de determinar la necesidad de actualizacion de equipos informaticos, el gestor elaborara un informe y lo presenta al jefe de la oficina de sistemas para su presentación en Gerencia. Como evidencia el informe elaborado.</t>
  </si>
  <si>
    <t># de equipos de cómputo y de comunicación operativos</t>
  </si>
  <si>
    <t>Informe elaborado</t>
  </si>
  <si>
    <t>Total equipos de computos y de comunicación de la empresa</t>
  </si>
  <si>
    <t xml:space="preserve">El  jefe de la oficina de sistemas e Informatica (OSI) semestralmente valida el informe  entregado por los gestores de sistemas sobre el funcionamiento, operatividad y obsolosencia de los equipos informáticos de la entidad. En el caso de determinar la necesidad de la actualización de equipos informáticos realiza proyecto de presupuesto en conjunto con los gestores y lo presenta a Gerencia para su revisión y concepto de aprobación. En el caso que el Gerente solicite ajustes al anteproyecto realiza las modificaciones y lo presenta a Gerencia para su concepto de aprobación y posterior trámite de adquisición de equipos. Como evidencia los informes elaborados por los gestores del grupo y documento entregado a gerencia aprobado. </t>
  </si>
  <si>
    <t>Ataques informáticos a la infraesructura tecnológica de la empresa.</t>
  </si>
  <si>
    <t>4 
MAYOR</t>
  </si>
  <si>
    <t>EXTREMA</t>
  </si>
  <si>
    <t>Ausencia de mantenimiento preventivo y correctivo del sistema de seguridad informaticos.</t>
  </si>
  <si>
    <t>* Pérdida o alteración de información institucional que se encuentra en medio digital. 
* Divulgación de la información institucional</t>
  </si>
  <si>
    <t>Validación de reportes del antivirus</t>
  </si>
  <si>
    <t>El gestor de operaciones monitorea a diario  el correcto funcionamiento y actualizacion del antivirus empleado por la entidad (sophos) a través de los reportes arrojados por el sistema, en caso de evidenciar una alteracion o incorrecto funcionamiento realiza los ajustes necesarios. (como evidencia los registros que genera el sistema).  en el caso de no encontrarse una solucion aparente, el gestor a cargo realizara el debido requrimiento solicitando solucion al proveedor correspondiente.  a su vez   el gesto a cargo realiza un monitoreo mensual sobre la vigencia de la licencia de funcionamiento de antivirus para trámitar el licenciamiento del antivirus antes que se venza el contrato vigente con el proveedor. Como evidencia los reporte que arroja el sistema, y el requierimiento para la licencia del antivirus.</t>
  </si>
  <si>
    <t># de solicitudes atendidas por el  proveedor del antivirus</t>
  </si>
  <si>
    <t>Reportes generados al proveedor
Registro de solución dada por el proveedor</t>
  </si>
  <si>
    <t xml:space="preserve">Total de solicitudes realizadas en el periodo al proveedor del antivirus </t>
  </si>
  <si>
    <t>IMPRENTA NACIONAL DE COLOMBIA</t>
  </si>
  <si>
    <t>PLAN ANTICORRUPCIÓN Y ATENCIÓN AL CIUDADANO 2022</t>
  </si>
  <si>
    <t>SUBCOMPONENTE / PROCESOS</t>
  </si>
  <si>
    <t>ACTIVIDADES</t>
  </si>
  <si>
    <t>META O PRODUCTO</t>
  </si>
  <si>
    <t>PARTICIPACIÓN PORCENTUAL PROCESO</t>
  </si>
  <si>
    <t xml:space="preserve">AVANCE TOTAL COMPONENTE Y PLAN </t>
  </si>
  <si>
    <t>OBSERVACIÓN</t>
  </si>
  <si>
    <t>VALORES DEL INDICADOR</t>
  </si>
  <si>
    <t>CUMPLIMIENTO A LA FECHA</t>
  </si>
  <si>
    <t xml:space="preserve"> COMPONENTE 1: GESTIÓN DE RIESGOS DE CORRUPCIÓN - MAPA DE RIESGOS DE CORRUPCIÓN</t>
  </si>
  <si>
    <t>1. Política de administración de riesgos</t>
  </si>
  <si>
    <t>1.1.1</t>
  </si>
  <si>
    <t>Evaluar el cumplimiento de la política de gestión del riesgo mediante el monitoreo realizado cuatrimestralmente.</t>
  </si>
  <si>
    <t>Realizar tres informes de monitoreo al Mapa de Riesgos</t>
  </si>
  <si>
    <t>No. de informes realizados</t>
  </si>
  <si>
    <t xml:space="preserve">Grupo de Mejora continua </t>
  </si>
  <si>
    <t>Tres informes programados</t>
  </si>
  <si>
    <t>2.-Construcción del Mapa de Riesgos de corrupción</t>
  </si>
  <si>
    <t>1.2.1</t>
  </si>
  <si>
    <t>Actualizar, aprobar y socializar la guía de Gestión del Riesgo</t>
  </si>
  <si>
    <t xml:space="preserve">Guía de Gestión del Riesgo Actualizado, aprobado y socializado </t>
  </si>
  <si>
    <t>1.2.2</t>
  </si>
  <si>
    <t>Capacitar en gestión del riesgo a los servidores públicos pertinentes de acuerdo a la metodología definida.</t>
  </si>
  <si>
    <t>Realizar la capacitación sobre gestión del riesgo</t>
  </si>
  <si>
    <t>Personal Capacitado</t>
  </si>
  <si>
    <t>Personal Programado</t>
  </si>
  <si>
    <t>1.2.3</t>
  </si>
  <si>
    <t>Realizar mesas de trabajo con las dependencias para actualizar los riegos de corrupción frente a la nueva metodología definida.</t>
  </si>
  <si>
    <t>Mesas de trabajo para el ajuste de los riesgos de Corrupción con funcionarios responsables.</t>
  </si>
  <si>
    <t>Mesas de trabajos realizadas</t>
  </si>
  <si>
    <t>Mesas de trabajos programadas</t>
  </si>
  <si>
    <t>1.2.4</t>
  </si>
  <si>
    <t xml:space="preserve">Actualizar y aprobar el mapa de riesgos de corrupción bajo nueva metodología </t>
  </si>
  <si>
    <t>Mapa de riesgos de corrupción actualizado y aprobado</t>
  </si>
  <si>
    <t>3.- Consultas y divulgación</t>
  </si>
  <si>
    <t>1.3.1</t>
  </si>
  <si>
    <t>Publicar el mapa de Riesgos de corrupción en la página Web de la entidad</t>
  </si>
  <si>
    <t>Publicar en la página WEB el Mapa de Riesgos de Corrupción Actualizado</t>
  </si>
  <si>
    <t>Constancia de la publicación o Link de consulta</t>
  </si>
  <si>
    <t>1.3.2</t>
  </si>
  <si>
    <t>Divulgar a todas las dependencias el Mapa de Riesgos de Corrupción.</t>
  </si>
  <si>
    <t>Mapa de Riesgos de Corrupción divulgado.</t>
  </si>
  <si>
    <t xml:space="preserve">Constancia de la publicación </t>
  </si>
  <si>
    <t>4.- Monitoreo y Revisión</t>
  </si>
  <si>
    <t>1.4.</t>
  </si>
  <si>
    <t>Monitorear y revisar periódicamente el mapa de riesgo y rendir informe</t>
  </si>
  <si>
    <t xml:space="preserve">Tres informes de monitoreo al Mapa de Riesgos </t>
  </si>
  <si>
    <t>may, sep y ene</t>
  </si>
  <si>
    <t>5.- Seguimiento</t>
  </si>
  <si>
    <t>1.5.1</t>
  </si>
  <si>
    <t>Realizar seguimiento al Mapa de Riesgos de Corrupción, reportando y publicando el resultado conforme a la ley</t>
  </si>
  <si>
    <t>Realizar tres (3) seguimientos al Mapa de Riesgos de Corrupción</t>
  </si>
  <si>
    <t>No. informes realizados</t>
  </si>
  <si>
    <t>Oficina de Control Interno</t>
  </si>
  <si>
    <t>1.5.2</t>
  </si>
  <si>
    <t>Presentar el informe de seguimiento en el Comité Institucional de Control Interno</t>
  </si>
  <si>
    <t>Presentar cada seguimiento ante el CICCI</t>
  </si>
  <si>
    <t xml:space="preserve">Acta del Comité </t>
  </si>
  <si>
    <t>CICCI</t>
  </si>
  <si>
    <t>TOTAL AVANCE COMPONENTE 1: GESTIÓN DE RIESGOS DE CORRUPCIÓN - MAPA DE RIESGOS DE CORRUPCIÓN</t>
  </si>
  <si>
    <t xml:space="preserve"> COMPONENTE 2: RACIONALIZACIÓN DE TRÁMITES</t>
  </si>
  <si>
    <t>1.Otro Procedimiento Administrativo</t>
  </si>
  <si>
    <t>2.1.1</t>
  </si>
  <si>
    <t>Establecer y documentar los niveles de servicio para cada una de las OPAS establecidas en la empresa</t>
  </si>
  <si>
    <t>Niveles de servicio documentados</t>
  </si>
  <si>
    <t>Grupo Mejora Continua - Gestión documental</t>
  </si>
  <si>
    <t>2.1.2</t>
  </si>
  <si>
    <t>Reporte de datos de operación de las OPAS  en la plataforma SUIT</t>
  </si>
  <si>
    <t>100% reportes programados en el año</t>
  </si>
  <si>
    <t xml:space="preserve">No. de registros en el SUIT </t>
  </si>
  <si>
    <t>2.1.3</t>
  </si>
  <si>
    <t xml:space="preserve">Lograr que los ciudadanos usen este nuevo servicio de la entidad </t>
  </si>
  <si>
    <t>Relación de transacciones realizadas por este medio de pago</t>
  </si>
  <si>
    <t xml:space="preserve">Oficina de Sistemas e informática </t>
  </si>
  <si>
    <t>TOTAL AVANCE  COMPONENTE 2: RACIONALIZACIÓN DE TRÁMITES</t>
  </si>
  <si>
    <t xml:space="preserve"> COMPONENTE 3: RENDICIÓN DE CUENTAS</t>
  </si>
  <si>
    <t>1.-Información de Calidad y en lenguaje comprensible</t>
  </si>
  <si>
    <t>3.1.1</t>
  </si>
  <si>
    <t>Publicar información relevante sobre la misión, productos y servicios que presta la INC en la página Web</t>
  </si>
  <si>
    <t xml:space="preserve">Publicar en la Página WEB  información de Imprenta Nacional </t>
  </si>
  <si>
    <t xml:space="preserve">Hacer una publicación trimestral en Página WEB </t>
  </si>
  <si>
    <t>Comité de Gestión y desempeño</t>
  </si>
  <si>
    <t>3.1.2</t>
  </si>
  <si>
    <t>Publicar  anualmente en un lugar visible y publico el Informe de Gestión</t>
  </si>
  <si>
    <t xml:space="preserve">Verificar anualmente la oportunidad en la publicación del informe de Gestión </t>
  </si>
  <si>
    <t>Informes de Gestión</t>
  </si>
  <si>
    <t>Anual</t>
  </si>
  <si>
    <t>Una publicación</t>
  </si>
  <si>
    <t>3.1.3</t>
  </si>
  <si>
    <t xml:space="preserve">Publicar  anualmente en la pagina WEB el informe al congreso </t>
  </si>
  <si>
    <t xml:space="preserve">Verificar anualmente la publicación del informe al congreso </t>
  </si>
  <si>
    <t xml:space="preserve">Informe al congreso </t>
  </si>
  <si>
    <t>3.1.4</t>
  </si>
  <si>
    <t>Publicar  mensualmente en un lugar visible y publico el Estados Financieros  (Resolución 182/2017 Contaduría General de la Nación)</t>
  </si>
  <si>
    <t xml:space="preserve">Verificar mensualmente la oportunidad en la publicación de los Estados Financieros </t>
  </si>
  <si>
    <t>Estados Financieros publicados</t>
  </si>
  <si>
    <t xml:space="preserve">Grupo de Contabilidad - Subgerencia Administrativa y Financiera </t>
  </si>
  <si>
    <t>11 Publicaciones</t>
  </si>
  <si>
    <t>3.1.5</t>
  </si>
  <si>
    <t>Publicar  trimestralmente la ejecución presupuestal</t>
  </si>
  <si>
    <t>Publicación de la ejecución presupuestal en la pagina WEB</t>
  </si>
  <si>
    <t>Informe ejecución presupuestal</t>
  </si>
  <si>
    <t>4 Publicaciones</t>
  </si>
  <si>
    <t>3.1.6</t>
  </si>
  <si>
    <t>Caracterización de los grupos de valor interno</t>
  </si>
  <si>
    <t>Caracterización documentada</t>
  </si>
  <si>
    <t>Grupo Talento Humano</t>
  </si>
  <si>
    <t>2.- Dialogo de doble vía con la Ciudadanía y sus organizaciones</t>
  </si>
  <si>
    <t>3.2.1</t>
  </si>
  <si>
    <t>Monitorear la publicación de la información precontractual, contractual y pos contractual en SECOP</t>
  </si>
  <si>
    <t>Elaborar informe cuatrimestral sobre el monitoreo de las publicaciones de todas las fases de contratación  en SECOP</t>
  </si>
  <si>
    <t>Informes realizados</t>
  </si>
  <si>
    <t>Grupo de Compras</t>
  </si>
  <si>
    <t>Cuatrimestral</t>
  </si>
  <si>
    <t>3 informes</t>
  </si>
  <si>
    <t>3.2.2</t>
  </si>
  <si>
    <t>Participar en la rendición de cuenta del Sector Interior</t>
  </si>
  <si>
    <t xml:space="preserve">Participar en el evento </t>
  </si>
  <si>
    <t>Evidencia de la participación</t>
  </si>
  <si>
    <t>TOTAL AVANCE COMPONENTE 3: RENDICIÓN DE CUENTAS</t>
  </si>
  <si>
    <t xml:space="preserve"> COMPONENTE 4: MECANISMOS PARA MEJORAR LA ATENCIÓN AL CIUDADANO</t>
  </si>
  <si>
    <t>1- Estructura Administrativa y Direccionamiento Estratégico</t>
  </si>
  <si>
    <t xml:space="preserve">Estructurar e implementar el procedimiento de servicio al ciudadano al interior de la entidad. </t>
  </si>
  <si>
    <t>Tener un procedimiento de Servicio al ciudadano implementado</t>
  </si>
  <si>
    <t>Proceso de Gestión de servicio al ciudadano implementado</t>
  </si>
  <si>
    <t xml:space="preserve">Subgerencia Comercial </t>
  </si>
  <si>
    <t>2.- Fortalecimiento de los canales de Atención</t>
  </si>
  <si>
    <t>4.2.1</t>
  </si>
  <si>
    <t>Revisar, ajustar e implementar los protocolos descritos en el Manual de Atención al Ciudadano</t>
  </si>
  <si>
    <t>Implementar protocolos de servicio al ciudadano</t>
  </si>
  <si>
    <t>Protocolos de servicio al ciudadano implementados</t>
  </si>
  <si>
    <t>Grupo de Mejora Continua-Subgerencia Comercial-Promoción y divulgación -Gestión documental</t>
  </si>
  <si>
    <t>4.2.3</t>
  </si>
  <si>
    <t>Medir la satisfacción de los clientes y/o usuarios de todas las líneas de negocio de la entidad</t>
  </si>
  <si>
    <t>Informes de la medición realizada</t>
  </si>
  <si>
    <t>Consolidado de la encuesta de satisfacción</t>
  </si>
  <si>
    <t>Oficina Asesora de Planeación - Grupo Mejora Continua</t>
  </si>
  <si>
    <t>4.2.4</t>
  </si>
  <si>
    <t xml:space="preserve">Mejorar los canales de comunicación con los grupos de valor de la entidad </t>
  </si>
  <si>
    <t>Actualizar la página WEB de la Imprenta Nacional</t>
  </si>
  <si>
    <t>Pagina WEB actualizada</t>
  </si>
  <si>
    <t>Oficina de Sistemas e informática</t>
  </si>
  <si>
    <t>3.- Talento Humano</t>
  </si>
  <si>
    <t>Desarrollar una capacitación con temática relacionada con el mejoramiento del servicio al ciudadano</t>
  </si>
  <si>
    <t>Realizar la capacitación relacionada con atención de servicio al ciudadano</t>
  </si>
  <si>
    <t xml:space="preserve">Capacitación realizada </t>
  </si>
  <si>
    <t>5.-Relacionamiento con el Ciudadano</t>
  </si>
  <si>
    <t>4.5.1</t>
  </si>
  <si>
    <t>Realizar la caracterización de ciudadanos, usuarios o grupos atendidos en la Imprenta Nacional</t>
  </si>
  <si>
    <t>Elaborar la ficha resumen de la caracterización de ciudadanos atendidos por la INC</t>
  </si>
  <si>
    <t>Caracterización realizada</t>
  </si>
  <si>
    <t>4.5.2</t>
  </si>
  <si>
    <t>Estructurar e implementar un plan de mejora con base en el análisis de PQRSD y la encuesta de satisfacción</t>
  </si>
  <si>
    <t xml:space="preserve">Establecer planes de mejora con base en los informes de PQRSD y encuesta de satisfacción </t>
  </si>
  <si>
    <t>Plan de mejora establecido e  implementado</t>
  </si>
  <si>
    <t>TOTAL AVANCE COMPONENTE 4: MECANISMOS PARA MEJORAR LA ATENCIÓN AL CIUDADANO</t>
  </si>
  <si>
    <t xml:space="preserve"> COMPONENTE 5: MECANISMOS PARA LA TRANSPARENCIA Y ACCESO A LA INFORMACIÓN</t>
  </si>
  <si>
    <t>1.- Lineamentos de Transparencia Activa</t>
  </si>
  <si>
    <t>5.1.1</t>
  </si>
  <si>
    <t>Monitorear y socializar el cumplimiento de la ley de transparencia y acceso a la información.</t>
  </si>
  <si>
    <t>Incrementar el 2 puntos el nivel de cumplimento del ITA ( 91 puntos)</t>
  </si>
  <si>
    <t>Resultado del Índice  ITA</t>
  </si>
  <si>
    <t>Resultado ITA anterior</t>
  </si>
  <si>
    <t>5.1.2</t>
  </si>
  <si>
    <t>Hacer seguimiento a lo establecido en el literal c) del articulo  9 de la Ley 1712 de 2014 y art. 5o  del decreto 103 de 2015</t>
  </si>
  <si>
    <t>Informe de verificación sobre la información actualizada en SIGEP de servidores públicos, empleados y contratistas cada cuatrimestre</t>
  </si>
  <si>
    <t>Informe realizados</t>
  </si>
  <si>
    <t>5.1.3</t>
  </si>
  <si>
    <t>Realizar seguimiento a los contenidos del enlace transparencia, de acuerdo con el Esquema de publicación de información</t>
  </si>
  <si>
    <t>Validar la lista chequeo cuatrimestralmente a los contenidos del enlace transparencia</t>
  </si>
  <si>
    <t>Listas validadas</t>
  </si>
  <si>
    <t>2.- Lineamentos de Transparencia pasiva</t>
  </si>
  <si>
    <t>5.2</t>
  </si>
  <si>
    <t>Formulario de PQRSD con la opción de registro anónimo</t>
  </si>
  <si>
    <t>Formulario disponible con esta facultad</t>
  </si>
  <si>
    <t>5.- Monitoreo del Acceso a la Información Pública</t>
  </si>
  <si>
    <t xml:space="preserve">Atender en los términos de ley y acuerdos de niveles de servicio las PQRSD recibidos en la Imprenta </t>
  </si>
  <si>
    <t>Publicación cuatrimestral informe PQRSD</t>
  </si>
  <si>
    <t>Informes  realizados</t>
  </si>
  <si>
    <t>TOTAL AVANCE COMPONENTE 5: MECANISMOS PARA LA TRANSPARENCIA Y ACCESO A LA INFORMACIÓN</t>
  </si>
  <si>
    <t xml:space="preserve"> COMPONENTE 6: INICIATIVAS ADICIONALES</t>
  </si>
  <si>
    <t>6.1 Código de Ética</t>
  </si>
  <si>
    <t xml:space="preserve">Campañas de socialización del código de integridad. </t>
  </si>
  <si>
    <t xml:space="preserve">Código de integridad socializado </t>
  </si>
  <si>
    <t xml:space="preserve">Evidencia de la socialización </t>
  </si>
  <si>
    <t>AVANCE TOTAL PLAN ANTICORRUPCION</t>
  </si>
  <si>
    <t>Está para aplicar en enero de 2023</t>
  </si>
  <si>
    <t xml:space="preserve">Conforme los registros en la página SIGEP se evidencia que 206  de 213 servidores realizaron la declaración </t>
  </si>
  <si>
    <t>Se anexa soporte emitido de la página SIGEP</t>
  </si>
  <si>
    <t>Se cuenta con bases de datos actualizadas y confiables conforme a accion descrita.</t>
  </si>
  <si>
    <t>Planes aprobados. Se anexan evidencia</t>
  </si>
  <si>
    <t>El Manual se actualizó y se encuentra publicado en la página WEB de la empresa</t>
  </si>
  <si>
    <t>Se tiene previsto para el 2023. En el Plan de acción de clima laboral se tiene previsto el proyecto sobre "Cultura emprendedora" el cual incluye la feria del conocimiento y el emprendimiento. Se está trabajando los proyectos "incubadora de conocimiento" y "Mentorías", se presentará  a la Gerencia para aprobación.</t>
  </si>
  <si>
    <t>Plan aprobado el 13/05/2022, acta 78 del Comité de Relaciones Laborales</t>
  </si>
  <si>
    <t>Se anexa ejecución</t>
  </si>
  <si>
    <t>Se realizó reinducción a toda la Subgerencia Comercial y de Divulgación</t>
  </si>
  <si>
    <t>No se realizó</t>
  </si>
  <si>
    <t xml:space="preserve">Plan aprobado para la aigencia </t>
  </si>
  <si>
    <t>Plan firmado el 08/07/2022</t>
  </si>
  <si>
    <t>Se tiene previsto para el 2023</t>
  </si>
  <si>
    <t>Se participó en un programa con la procuraduría e invitamos a dos programas al Mininterior</t>
  </si>
  <si>
    <t>Programa previsto en el Plan de Trabajo de SST</t>
  </si>
  <si>
    <t>Programa previsto para los prepensionados y se desarrollará en el  2023</t>
  </si>
  <si>
    <t xml:space="preserve"> - Se elaboró un nuevo normograma que hará parte de la actualización de la página web de la entidad
- La nueva pagina de la INC no esta actualizada a fecha 13 de enero del 2023</t>
  </si>
  <si>
    <t>La ejecución del Plan Anual de Adquisiciones para la vigencia 2022, con corte a septiembre 30, alcanzó $19.845.237.218
- Con corte al 31 de diciembre se alcanzó la suma de $29.577.427.956</t>
  </si>
  <si>
    <t>Seguimiento diciembre 31 de 2022</t>
  </si>
  <si>
    <t>Se anexa soporte del último informe</t>
  </si>
  <si>
    <t xml:space="preserve">Se realizó capacitación con la guía anterior, al no tener aprobada la nueva guía no se ha programado capacitación. </t>
  </si>
  <si>
    <t>Mapa de riesgos actualizado en la página WEB.  Se anexa pantallazo.</t>
  </si>
  <si>
    <t>En el procedimiento GCV-PR-4 "cotizaciones" se detallan los tiempos para atender una cotización.
https://kawak.com.co/imprenta/gst_documental/doc_visualizar.php?v=585</t>
  </si>
  <si>
    <t>Se anexa panrtallazo de reportes</t>
  </si>
  <si>
    <t>La pagina web de la entidad contiene información relevante sobre la misión, productos y servicios que presta la INC, la cual se encentra permanentemente disponible</t>
  </si>
  <si>
    <t>La pagina web de la entidad contiene la publicación del informe de gestión en el link de transparencia y acceso a la información pública.</t>
  </si>
  <si>
    <t>La pagina web de la entidad contiene la publicación del informe al congreso en el link de transparencia y acceso a la información pública.</t>
  </si>
  <si>
    <t>La pagina web de la entidad contiene la publicación de los estados financieros del primer semestre de 2022, en el link http://www.imprenta.gov.co/web/guest/rendicion-de-cuentas</t>
  </si>
  <si>
    <t>Se anexa soporte  tercer cuatrimestre</t>
  </si>
  <si>
    <t>La empresa participó en el evento de rendición de cuenta del Sector Interior</t>
  </si>
  <si>
    <t>Se evidenció documentado el manual del Servicio al Ciudadano Cliente,  por lo que no se consideró pertinente su actualización durante la vigencia 2022.
En el siguiente link: https://kawak.com.co/imprenta/gst_documental/doc_visualizar.php?v=442</t>
  </si>
  <si>
    <t>Se anexa informe de encuesta 2021</t>
  </si>
  <si>
    <t>La página WEB se encuentra en proceso de actualización.</t>
  </si>
  <si>
    <t>El Grupo de Talento Humano informó sobre el cumpliento de la acción en el tercer trimestre de 2022, según anexo</t>
  </si>
  <si>
    <t xml:space="preserve">Se elaboró caracterización usuarios y se encuentra pendiente de aprobación,  </t>
  </si>
  <si>
    <t xml:space="preserve">Se estableció un plan de mejora y se envió a Gerencia General para aprobación. </t>
  </si>
  <si>
    <t xml:space="preserve">El 8 de diciembre se recibió notificación puntaje de auditoria Índice de Transparencia y Acceso a la Información Pública - ITA-2022, alcanzando un porcentaje de auditoría de 49%, </t>
  </si>
  <si>
    <t>Se realizó la validación para el diligenciamiento de la Matriz ITA</t>
  </si>
  <si>
    <t xml:space="preserve">Actualizar el formulario de PQRSD para activar la denuncia anómina </t>
  </si>
  <si>
    <t>Se verificó en la pagina web y se evidenció que se cuenta con la opción de denuncia anónima</t>
  </si>
  <si>
    <t>Se anexa tercer informe pendiente por publicar en la WEB</t>
  </si>
  <si>
    <t>Se han realizado campañas de socialización del Código de Integridad por parte de Talento Humano</t>
  </si>
  <si>
    <t>PAAC - Para el segundo cuatrimestre de 2022, los avances de las actividades consignadas en el Plan Anticorrupción y de Atención al Ciudadano  alcanzaron un avance del 69%
-Con corte diciembre de 2022, los avances de las actividades alcanzaron un avance final del 78%</t>
  </si>
  <si>
    <t>Cronograma comunicación interna 2022, discriminado por los medios utilizados (Boletín, Pantallas Digitales, Correo Electrónico, Intranet, Pagina Web Y Redes Sociales)</t>
  </si>
  <si>
    <t>Se elaboró por el Grupo de Gestión Integral el Documento Estructura de Línea de Defensa, el cual se espera sea aprobado en el mes de enero de 2023</t>
  </si>
  <si>
    <t>EJECUTADO</t>
  </si>
  <si>
    <t xml:space="preserve">No se incluyo la descripcion de los objetivos dentro de la politica para el periodo </t>
  </si>
  <si>
    <t xml:space="preserve">Se realizo rendicion de cuentas y se publico durante el mes de diciembre </t>
  </si>
  <si>
    <t>Las comunicaciones se reciben y se controlan mediante la plicacion Orfeo</t>
  </si>
  <si>
    <t xml:space="preserve">No se reviso  </t>
  </si>
  <si>
    <t xml:space="preserve">No se diseño procedimiento </t>
  </si>
  <si>
    <t>Perfil sociedemografico actualizado</t>
  </si>
  <si>
    <t xml:space="preserve">Se realizo la totalidad de investigacion de AT </t>
  </si>
  <si>
    <t>Se realizo con base en la GTC 45 de 2012</t>
  </si>
  <si>
    <t xml:space="preserve">Se entrego EPP, Se realizo inspecciones a maquinaria equipos </t>
  </si>
  <si>
    <t xml:space="preserve">Se realizo inspecciones a maquinaria equipos </t>
  </si>
  <si>
    <t>Pendiente la socialización</t>
  </si>
  <si>
    <t xml:space="preserve">Se realiza mensualmente </t>
  </si>
  <si>
    <t>Audotia de OCI</t>
  </si>
  <si>
    <t xml:space="preserve">Se solicito acciones correctivas con referencia al material sobrante del proceso productivo </t>
  </si>
  <si>
    <t>Se recibieron y ejecutaron acciones de control en relacion a la politica de consumo de sustancias psicoactivas y seguridad industrial</t>
  </si>
  <si>
    <t xml:space="preserve">Como resultado de la investigaciones se establecieron recomendaciones en infraestructura y en actividades deportivas </t>
  </si>
  <si>
    <t>Según reporte de inspeccion locativa se hacen recoemndaciones frente a los EPP para el personal que aplico</t>
  </si>
  <si>
    <t>OBJETIVOS: 
1. Asegurar la continuidad del sistema de gestión.
2. Mejorar el desempeño de la seguridad y salud en el trabajo.</t>
  </si>
  <si>
    <t>La ejecución del Plan alcanzó el 86% de cumplimiento, cumpliéndose 37 acciones de 43</t>
  </si>
  <si>
    <t>AVANCE CUALITATIVO</t>
  </si>
  <si>
    <t>La Guía de Gestión del Riesgo aprobada se encuentra disponible para consulta en el aplicativo Kawak</t>
  </si>
  <si>
    <t>Durante la vigencia se realizaron mesas de trabajo para el ajuste de los riesgos de Corrupción con funcionarios responsables.</t>
  </si>
  <si>
    <t>Mapa de riesgos de corrupción actualizado, aprobado y publicado en la pagina web</t>
  </si>
  <si>
    <t>Se realizaron dos comités donde se presentó el informe de seguimiento</t>
  </si>
  <si>
    <t>AVANCE</t>
  </si>
  <si>
    <t xml:space="preserve">AVANCE </t>
  </si>
  <si>
    <t xml:space="preserve">Esta acción se va verificar para su ajuste e inclusión en el plan para la vigencia 2023  </t>
  </si>
  <si>
    <t>Se elaboró y documentó  GUÍA PARA LA FORMULACIÓN Y GESTIÓN DE INDICADORES DE-DC-1 - V2  y se han venido revisando la propuesta de indicadores por proceso para el año 2023</t>
  </si>
  <si>
    <t>En el seguimiento no se pudieron evidenciar acuerdos de gestión para la vigencia 2022</t>
  </si>
  <si>
    <t>Documento para la evaluación del modelo de operación y gestión implementado  Código 	
SEM-FO-13</t>
  </si>
  <si>
    <t>Se analizará la pertinencia de esta acción para incluir en el plan de vigencia 2023</t>
  </si>
  <si>
    <t>Promocionar  el uso de los pagos en línea directamente en la página WEB (Art. 17 decreto 2106/2019)</t>
  </si>
  <si>
    <t>No se han realizado transacciones en la vigencia utilizando la plataforma PSE</t>
  </si>
  <si>
    <t>En la página web de la Imprenta Nacional de Colombia, se realizó la publicación de un (1) informe de ejecución presupuestal de la vigencia 2022</t>
  </si>
  <si>
    <t>Se realizó en la vigencia, caracterización de los servidores públicos de la entidad, entre otras, por sexo, edad, antigüedad y nivel escolar.</t>
  </si>
  <si>
    <t>El Grupo de Talento Humano realiza permanentemente la verificación de la información incluida en el SIGEP</t>
  </si>
  <si>
    <t>Se anexa autodiagnóstico a diciembre 30 de 2022</t>
  </si>
  <si>
    <t>Fueron retirados a diciembre  30 de 2022, 24 servidores. Se anexa soporte</t>
  </si>
  <si>
    <t>Se realizaron 10 inducciones  a servidores que ingresaron,  10 contratistas y un aprendiz. El formato se encuentra en hoja de vida.</t>
  </si>
  <si>
    <t>Una vez salga la nueva estructura organizacional se realizará. Se solicitó presupuesto para el 2023</t>
  </si>
  <si>
    <t>Se realizó e proceso de evaluacion de clima labora, con la participación de 141 Servidores, se obtuvo una favorabilidad del 80%.</t>
  </si>
  <si>
    <t>Se capacitó a los Servidores e integrantes del Comité de Convivencia sobre Acoso Laboral Ley 1010 de 2006 en el periodo noviembre y diciembre de 2022.</t>
  </si>
  <si>
    <t>Capacitación brindada por el  Instituto de la Procuraduría</t>
  </si>
  <si>
    <t>Se han certificado 127 trabajadores  sobre  código de integridad</t>
  </si>
  <si>
    <t>Se realizaron campañas sobre el Código  de integridad y se activó el Código QR para que los trabajadores ingresen desde cualquier móvil, lo estudien y realicen la evaluación.</t>
  </si>
  <si>
    <t>Una vez se realice la  nueva Planeación Estratégica y conforme los perfiles, se realizará la identificación de trabajadores que podrían ser mentores de conocimientos</t>
  </si>
  <si>
    <t xml:space="preserve">Se capacitó al Subgerente Administrativo y Financiero, 2 Gerentes y Tesorero de la INC.  </t>
  </si>
  <si>
    <t>Se actualizaron todos los perfiles de cargos de todos los servidores para la toma de decisiones. Los formatos se encuentran en Talento humano.</t>
  </si>
  <si>
    <t>Se ejecutaron las actividades conforme a lo aprobado en Comité y lass necesidades de la empresa.</t>
  </si>
  <si>
    <t>Se realizaron campañas sobre los valores institucionales.</t>
  </si>
  <si>
    <t>Se socializó la cartilla, se dispuso del espacio y los implementos para la ubicación de las bicicletas. Se estableció el mecanismo para el uso del tiempo.</t>
  </si>
  <si>
    <t>La ejecución del Plan alcanzó el 67% de cumplimiento</t>
  </si>
  <si>
    <t>La ejecución del Plan alcanzó el 70% de cumplimiento</t>
  </si>
  <si>
    <t>La ejecución del Plan alcanzó el 62% de cumplimiento</t>
  </si>
  <si>
    <t>Evaluación</t>
  </si>
  <si>
    <t>&gt;90 % EXCELENTE</t>
  </si>
  <si>
    <t>&gt;80 % SATISFACTORIO</t>
  </si>
  <si>
    <t>&gt;70 % REGULAR</t>
  </si>
  <si>
    <t>&lt;= 70 % DEFICIENTE</t>
  </si>
  <si>
    <t>Diciembre 31 de 2022</t>
  </si>
  <si>
    <t>El avance ponderado de los indicadores de las 9 estrategias alcanza con corte a diciembre 31 de 2022, 58%, para un cumplimento del 64% de la meta planteada</t>
  </si>
  <si>
    <t xml:space="preserve"> - La Guía de formulación y seguimiento del Plan de acción institucional está en revisión y pendiente de aprobación en el mes de septiembre.
- La guía es aprobada el 27 de diciembre del 2022 y se encuentra en el aplicativo KAWAK</t>
  </si>
  <si>
    <t>Mapa de riesgos actualizado
Matriz Excel disponible en el Grupo de Mejora Continua</t>
  </si>
  <si>
    <t>El plan se ha venido ejecutando de acuerdo a lo establecido</t>
  </si>
  <si>
    <t xml:space="preserve">La Entidad se encuentra adelantando el proceso de reorganización de su estructura orgánica y funcional, razón por la cual esta actividad se aplaza para la vigencia 2023, razón por la cual no se realizo la actualización de los instrumentos. </t>
  </si>
  <si>
    <t>Esta actividad es liderada por el Grupo de Mejora Continua, las evidencias se encuentran en  Kawak.</t>
  </si>
  <si>
    <t>A través de la Orden de Servicio No. 22240014 cuyo objeto es Servicios de soporte, mantenimiento y derechos de actualización para el sistema de gestión documental OrfeoGob  con que cuenta la Imprenta Nacional de Colombia, que es supervisada por la Oficina Asesora de Sistemas e Informática</t>
  </si>
  <si>
    <t xml:space="preserve">Se realizó la capacitación con la firma CYMA DOCUMENTAL, los soportes de la asistencia reposan en el Grupo de Talento humano. </t>
  </si>
  <si>
    <t>Planes Decreto 612 de 2018</t>
  </si>
  <si>
    <t>La ejecución del Plan alcanzó el 64% de cumplimiento</t>
  </si>
  <si>
    <t>El avance de la ejecución de ingresos alcanzó en la vigencia 2022, 51% de la meta establecida</t>
  </si>
  <si>
    <t>Autodiagnóstico</t>
  </si>
  <si>
    <t>Acción pendiente de reprogramación</t>
  </si>
  <si>
    <t>Objetivo Estratégico
(F.1 Maximizar la rentabilidad de la Imprenta Nacional de Colombia)</t>
  </si>
  <si>
    <t>PARA QUE?</t>
  </si>
  <si>
    <t>Estrategia</t>
  </si>
  <si>
    <t>Indicador de impacto de estrategia</t>
  </si>
  <si>
    <t>Seguimiento a diciembre 31 de 2022</t>
  </si>
  <si>
    <t>Nombre</t>
  </si>
  <si>
    <t>Linea base 2020</t>
  </si>
  <si>
    <t>Meta 2021</t>
  </si>
  <si>
    <t>Meta 2022</t>
  </si>
  <si>
    <t>Fórmula</t>
  </si>
  <si>
    <t>C.1 Satisfacer las necesidades de los clientes en desarrollo de productos, con calidad, oportunidad y servicio</t>
  </si>
  <si>
    <t>Fidelizar clientes</t>
  </si>
  <si>
    <t xml:space="preserve">
 1. Posicionar en el próximo año la línea de diseño y comunicaciones como un servicio especializado en Marketing del sector Público, implementando nuevas tecnologías y desarrollando competencias pertinentes  para acceder al 1,5 % del mercado en 2022 
</t>
  </si>
  <si>
    <t xml:space="preserve">Participación del mercado de la Imprenta en el segmento Agencias de publicidad 54181 NAICS y Publicidad M7310 CIIU
Línea base tamaño industria publicidad y relaciones públicas
1,67 billones
</t>
  </si>
  <si>
    <t>Participación del mercado de la Imprenta en el segmento de Agencias de Publicidad 54181 NAICS y Publicidad M7310 CIIU (1.50% * $1.670.882.000.000)</t>
  </si>
  <si>
    <t>Las ventas por la línea de producción agencia, alcanzaron en le mes de diciembre  de 2022, $1.212.37 millones</t>
  </si>
  <si>
    <t>P.3 Innovar en productos y servicios que den respuesta a las oportunidades del mercado</t>
  </si>
  <si>
    <t>Lograr las ventas y ampliar cobertura de mercado</t>
  </si>
  <si>
    <t>F.4  Alcanzar el nivel de ventas presupuestado</t>
  </si>
  <si>
    <t>Generar ingresos y ser sostenibles</t>
  </si>
  <si>
    <t>Solidez financiera</t>
  </si>
  <si>
    <t xml:space="preserve">
2. Posicionar el Diario Oficial y sus productos como referente de consulta e información jurídica nacional, generando nuevas fuentes de ingreso que le aporten a la sostenibilidad de la INC, incorporando tecnología de última generación.
</t>
  </si>
  <si>
    <t xml:space="preserve">Nivel de reconocimiento del Diario Oficial de la Imprenta Nacional como principal fuente de consulta de las normas.
</t>
  </si>
  <si>
    <t>10 visitas promedio mes</t>
  </si>
  <si>
    <t>20 visitas promedio mes</t>
  </si>
  <si>
    <t>100 promedio mes</t>
  </si>
  <si>
    <t xml:space="preserve">Extensión Ubersuggest
Diario Oficial Colombia 
</t>
  </si>
  <si>
    <t>1) La extensión Ubersuggest, en su informe gratuito de analisis de tráfico del Dominio: imprenta.gov.co, muestra un tráfico total de visitas, asi: mayo 356, junio 356, julio 480, agosto 480, septiembre 468, octubre 488, noviembre 881, diciembre 1023.
2) La métrica de Autoridad de dominio (ayuda a saber qué probabilidades tiene el sitio web de posicionarse en las primeras posiciones de búsqueda SERP) alcanzó 55 de 100 puntos posibles, en diciembre de 2022.</t>
  </si>
  <si>
    <t>F.3  Incrementar los ingresos</t>
  </si>
  <si>
    <t>3. Fortalecer la capacidad de producción de la Imprenta Nacional, en función de aprovechar oportunidades del mercado de impresión tradicional y el mercado de impresión segura.</t>
  </si>
  <si>
    <t xml:space="preserve"> Participación logrado en el mercado de Impresión tradicional</t>
  </si>
  <si>
    <t xml:space="preserve">Ventas de impresión tradicional
       -----------------------  X 100
Impresión y Servicios de Apoyo Relacionados(3231); 
</t>
  </si>
  <si>
    <t>Las ventas de impresión tradicional alcanzaron en le mes de diciembre de 2022, $37.375.15 millones</t>
  </si>
  <si>
    <t xml:space="preserve">Participación del mercado de la Imprenta en el segmento Impresión segura ( Tamaño del mercado $ 531.796
</t>
  </si>
  <si>
    <t xml:space="preserve">Ventas de impresión segura
       -------------   X 100
Impresión (32311)
</t>
  </si>
  <si>
    <t>No se ha tenido participación en el segmento impresión segura, según reportes a diciembre del aplicativo seven.</t>
  </si>
  <si>
    <t>A.3  Integrar los sistemas de información</t>
  </si>
  <si>
    <t>Contar con información oportuna y de calidad</t>
  </si>
  <si>
    <t xml:space="preserve">4. Mejorar los sistemas de información de la INC y sus correspondientes integraciones para acceder a información oportuna y de calidad en los próximos tres años, partiendo de la base de un sistema de gestión consolidado por procesos y procedimientos.
</t>
  </si>
  <si>
    <t>Implementación sistemas de información</t>
  </si>
  <si>
    <t xml:space="preserve">(Horas utilizadas para requerimiento de mejora o ajuste en Seven/total de horas </t>
  </si>
  <si>
    <t>El indicador de cumplimiento  permanece en el 82%, dado que, la respectiva implementación de los sistemas de información tales como; Printux y actualización a la fecha de Kactus, Seven, Fitchet y a espera de la implementación de la ya hecha intranet.
Los soportes de lo mencionado anteriormente se encuentran disponible para su consulta en la dependencia de sistemas.</t>
  </si>
  <si>
    <t>A.5 Mejorar la comunicación entre las diferentes áreas y  procesos</t>
  </si>
  <si>
    <t>Mejorar la productividad y el clima laboral</t>
  </si>
  <si>
    <t>+</t>
  </si>
  <si>
    <t>P.1 Hacer competitiva la operación de la empresa</t>
  </si>
  <si>
    <t>Ser eficientes y cumplir con calidad</t>
  </si>
  <si>
    <t xml:space="preserve"> Horas utilizadas para requerimiento de mejora o ajuste en Kactus /total de horas </t>
  </si>
  <si>
    <t>P.4 Crear, comunicar y entregar valor</t>
  </si>
  <si>
    <t xml:space="preserve">Ser competitivos </t>
  </si>
  <si>
    <t>F.2  Mejorar la gestión de costos y gastos</t>
  </si>
  <si>
    <t>Ser competitivos  e incrementar la utilidad</t>
  </si>
  <si>
    <t xml:space="preserve"> Tareas ejecutadas de implementación de Printux/ Total de tareas)</t>
  </si>
  <si>
    <t xml:space="preserve">5. Implementar el negocio de Gestión Documental y así poder acceder al 2% del mercado en 2022
</t>
  </si>
  <si>
    <t>Participación del mercado de la Imprenta en el segmento Actividades De Bibliotecas y Archivos (R9101)</t>
  </si>
  <si>
    <t>Ventas en Gestión documental/ Ingresos operacionales segmento Actividades De Bibliotecas Y Archivos (R9101)</t>
  </si>
  <si>
    <t>La línea de Gestión Documental no ha tenido participación en el mercado, según reportes del aplicativo seven a fecha de diciembre del 2022.</t>
  </si>
  <si>
    <t xml:space="preserve">6. Incrementar la confianza y credibilidad de nuestros clientes internos y externos, cumpliendo la propuesta de valor apoyada en calidad, oportunidad y transparencia. </t>
  </si>
  <si>
    <t>% de satisfacción de cliente externo</t>
  </si>
  <si>
    <t>Resultado de la encuesta</t>
  </si>
  <si>
    <t>El análisis de la encuesta de Satisfacción del cliente 2021, realizada en la vigencia 2022, alcanzó el 80% de cumpliento. Para el año 2022 la implementación o aplicación de la encuesta se realizará en los primeros días del mes de enero de 2023</t>
  </si>
  <si>
    <t>P.2  Implementar prácticas sostenibles que mejoren la imagen y el proceso productivo</t>
  </si>
  <si>
    <t xml:space="preserve">
7. Posicionar en los próximos 2 años  a la Imprenta Nacional como una entidad referente distrital dentro de la categoría Elite del PREAD y como instrumento de mejoramiento para la certificación ISO 14001</t>
  </si>
  <si>
    <t>“Por la cual se reconoce la gestión y el desempeño ambiental de los procesos</t>
  </si>
  <si>
    <t>Categoría Exclencia Ambiental</t>
  </si>
  <si>
    <t>Categoría Elite 
(Puntaje igual o mayor a 900 puntos)</t>
  </si>
  <si>
    <t>Certificación </t>
  </si>
  <si>
    <t>La IMPRENTA NACIONAL DE COLOMBIA , por haber obtenido un puntaje total de 617,16 puntos en la XXII convocatoria del Programa de Excelencia Ambiental - PREAD es reconocida en la categoria:
EN MARCHA HACIA LA EXCELENCIA AMBIENTAL</t>
  </si>
  <si>
    <t>productivos y/o de servicios de los predios de las empresas postuladas y participantes</t>
  </si>
  <si>
    <t>Certificación 14001</t>
  </si>
  <si>
    <t>en el Programa de Excelencia Ambiental Distrital (PREAD), Convocatoria año</t>
  </si>
  <si>
    <t>A.1 Desarrollar programas de fortalecimiento de capacidades en personal propio de la INC</t>
  </si>
  <si>
    <t>8. Fortalecer las competencias laborales y sociales del talento humano de la INC, mediante el diseño y desarrollo de planes y programas integrales, orientados a potencializar y mejorar la productividad y clima laboral de la empresa</t>
  </si>
  <si>
    <t>Manual de competencias del talento humano</t>
  </si>
  <si>
    <t>Lograr que el clima laboral tenga una favorabilidad del 80% del talento humano</t>
  </si>
  <si>
    <t>Los resultados de la medición de clima organizacional 2022, muestran que en la empresa la percepción general fue positiva con un 80 % global.</t>
  </si>
  <si>
    <t>A.2  Implementar un modelo gestión basado en resultados</t>
  </si>
  <si>
    <t>C.2. Reposicionar la  imagen corporativa de la INC</t>
  </si>
  <si>
    <t>Mejorar la imagen institucional y fortalecer marca</t>
  </si>
  <si>
    <t xml:space="preserve">9.  Impulsar el Museo de Artes Gráficas como mecanismo permanente de fortalecimiento de la imagen institucional de la INC. </t>
  </si>
  <si>
    <t xml:space="preserve">Visitantes Museo de Artes gráficas en un año </t>
  </si>
  <si>
    <t>Extensión Ubersuggest Museo de artes gráficas Bogotá </t>
  </si>
  <si>
    <t>De acuerdo a los registros del MAG, 388 personas visitaron el museo entre mayo a diciembre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</si>
</sst>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quot;$&quot;* #,##0.00_-;_-&quot;$&quot;* &quot;-&quot;??_-;_-@_-"/>
    <numFmt numFmtId="165" formatCode="&quot;$&quot;\ #,##0_);[Red]\(&quot;$&quot;\ #,##0\)"/>
    <numFmt numFmtId="166" formatCode="&quot;$&quot;#,##0"/>
    <numFmt numFmtId="167" formatCode="#,##0.0"/>
    <numFmt numFmtId="168" formatCode="0.0"/>
    <numFmt numFmtId="169" formatCode="&quot;$&quot;#,##0\ &quot;millones&quot;"/>
    <numFmt numFmtId="170" formatCode="0.0%"/>
    <numFmt numFmtId="171" formatCode="&quot;$&quot;#,##0.00\ &quot;millones&quot;"/>
    <numFmt numFmtId="172" formatCode="0.000"/>
  </numFmts>
  <fonts count="67"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color theme="1"/>
      <name val="Arial"/>
      <family val="2"/>
    </font>
    <font>
      <b/>
      <sz val="14"/>
      <color theme="1"/>
      <name val="Arial"/>
      <family val="2"/>
    </font>
    <font>
      <b/>
      <sz val="10"/>
      <color theme="0"/>
      <name val="Arial"/>
      <family val="2"/>
    </font>
    <font>
      <sz val="12"/>
      <color theme="1"/>
      <name val="Arial"/>
      <family val="2"/>
    </font>
    <font>
      <sz val="9"/>
      <color theme="1"/>
      <name val="Calibri"/>
      <family val="2"/>
      <scheme val="minor"/>
    </font>
    <font>
      <sz val="12"/>
      <color rgb="FFFF0000"/>
      <name val="Arial"/>
      <family val="2"/>
    </font>
    <font>
      <sz val="9"/>
      <color theme="1"/>
      <name val="Arial Narrow"/>
      <family val="2"/>
    </font>
    <font>
      <u/>
      <sz val="11"/>
      <color theme="10"/>
      <name val="Calibri"/>
      <family val="2"/>
      <scheme val="minor"/>
    </font>
    <font>
      <b/>
      <sz val="8"/>
      <color theme="0"/>
      <name val="Arial"/>
      <family val="2"/>
    </font>
    <font>
      <sz val="10"/>
      <color theme="1"/>
      <name val="Arial"/>
      <family val="2"/>
    </font>
    <font>
      <b/>
      <sz val="10"/>
      <color theme="1"/>
      <name val="Arial"/>
      <family val="2"/>
    </font>
    <font>
      <b/>
      <sz val="22"/>
      <color theme="1"/>
      <name val="Arial"/>
      <family val="2"/>
    </font>
    <font>
      <b/>
      <sz val="9"/>
      <color theme="0"/>
      <name val="Arial"/>
      <family val="2"/>
    </font>
    <font>
      <sz val="11"/>
      <color rgb="FF00B0F0"/>
      <name val="Arial"/>
      <family val="2"/>
    </font>
    <font>
      <sz val="9"/>
      <name val="Arial"/>
      <family val="2"/>
    </font>
    <font>
      <b/>
      <sz val="9"/>
      <name val="Arial"/>
      <family val="2"/>
    </font>
    <font>
      <sz val="11"/>
      <color rgb="FFFF0000"/>
      <name val="Arial"/>
      <family val="2"/>
    </font>
    <font>
      <b/>
      <sz val="11"/>
      <color theme="1"/>
      <name val="Arial"/>
      <family val="2"/>
    </font>
    <font>
      <u/>
      <sz val="9"/>
      <color theme="10"/>
      <name val="Calibri"/>
      <family val="2"/>
      <scheme val="minor"/>
    </font>
    <font>
      <i/>
      <sz val="9"/>
      <color theme="1"/>
      <name val="Arial"/>
      <family val="2"/>
    </font>
    <font>
      <b/>
      <sz val="9"/>
      <color theme="1"/>
      <name val="Calibri"/>
      <family val="2"/>
      <scheme val="minor"/>
    </font>
    <font>
      <sz val="10"/>
      <name val="Arial"/>
      <family val="2"/>
    </font>
    <font>
      <b/>
      <sz val="10"/>
      <name val="Arial"/>
      <family val="2"/>
    </font>
    <font>
      <sz val="10"/>
      <color theme="0"/>
      <name val="Arial"/>
      <family val="2"/>
    </font>
    <font>
      <b/>
      <sz val="9"/>
      <color theme="3" tint="-0.249977111117893"/>
      <name val="Arial"/>
      <family val="2"/>
    </font>
    <font>
      <sz val="9"/>
      <color theme="3" tint="-0.249977111117893"/>
      <name val="Arial"/>
      <family val="2"/>
    </font>
    <font>
      <sz val="9"/>
      <color rgb="FF000000"/>
      <name val="Arial"/>
      <family val="2"/>
    </font>
    <font>
      <sz val="11"/>
      <color theme="3" tint="-0.249977111117893"/>
      <name val="Calibri"/>
      <family val="2"/>
      <scheme val="minor"/>
    </font>
    <font>
      <b/>
      <sz val="12"/>
      <color theme="1"/>
      <name val="Arial"/>
      <family val="2"/>
    </font>
    <font>
      <sz val="10"/>
      <color theme="1"/>
      <name val="Calibri"/>
      <family val="2"/>
      <scheme val="minor"/>
    </font>
    <font>
      <sz val="10"/>
      <color rgb="FF000000"/>
      <name val="Arial"/>
      <family val="2"/>
    </font>
    <font>
      <b/>
      <sz val="10"/>
      <color theme="0"/>
      <name val="Arial Narrow"/>
      <family val="2"/>
    </font>
    <font>
      <sz val="10"/>
      <name val="Arial Narrow"/>
      <family val="2"/>
    </font>
    <font>
      <b/>
      <sz val="10"/>
      <color rgb="FFC00000"/>
      <name val="Arial Narrow"/>
      <family val="2"/>
    </font>
    <font>
      <u/>
      <sz val="10"/>
      <color theme="10"/>
      <name val="Arial"/>
      <family val="2"/>
    </font>
    <font>
      <u/>
      <sz val="10"/>
      <color theme="10"/>
      <name val="Arial Narrow"/>
      <family val="2"/>
    </font>
    <font>
      <b/>
      <sz val="10"/>
      <name val="Arial Narrow"/>
      <family val="2"/>
    </font>
    <font>
      <b/>
      <sz val="12"/>
      <color theme="0"/>
      <name val="Arial Narrow"/>
      <family val="2"/>
    </font>
    <font>
      <b/>
      <sz val="10"/>
      <color theme="3" tint="0.39997558519241921"/>
      <name val="Arial Narrow"/>
      <family val="2"/>
    </font>
    <font>
      <b/>
      <sz val="10"/>
      <color theme="1"/>
      <name val="Arial Narrow"/>
      <family val="2"/>
    </font>
    <font>
      <b/>
      <sz val="12"/>
      <name val="Arial"/>
      <family val="2"/>
    </font>
    <font>
      <b/>
      <sz val="11"/>
      <name val="Arial Narrow"/>
      <family val="2"/>
    </font>
    <font>
      <sz val="10"/>
      <color rgb="FF000000"/>
      <name val="Arial"/>
      <family val="2"/>
    </font>
    <font>
      <b/>
      <sz val="12"/>
      <name val="Arial Narrow"/>
      <family val="2"/>
    </font>
    <font>
      <sz val="10"/>
      <color theme="3" tint="0.39997558519241921"/>
      <name val="Arial Narrow"/>
      <family val="2"/>
    </font>
    <font>
      <sz val="10"/>
      <color theme="1"/>
      <name val="Arial Narrow"/>
      <family val="2"/>
    </font>
    <font>
      <sz val="14"/>
      <color theme="6" tint="-0.499984740745262"/>
      <name val="Arial Narrow"/>
      <family val="2"/>
    </font>
    <font>
      <sz val="10"/>
      <color theme="6" tint="-0.499984740745262"/>
      <name val="Arial Narrow"/>
      <family val="2"/>
    </font>
    <font>
      <sz val="9"/>
      <color indexed="81"/>
      <name val="Tahoma"/>
      <family val="2"/>
    </font>
    <font>
      <sz val="11"/>
      <color rgb="FF9C0006"/>
      <name val="Calibri"/>
      <family val="2"/>
      <scheme val="minor"/>
    </font>
    <font>
      <sz val="11"/>
      <color rgb="FFFF0000"/>
      <name val="Calibri"/>
      <family val="2"/>
      <scheme val="minor"/>
    </font>
    <font>
      <sz val="12"/>
      <color rgb="FFFF0000"/>
      <name val="Calibri"/>
      <family val="2"/>
      <scheme val="minor"/>
    </font>
    <font>
      <b/>
      <sz val="12"/>
      <color rgb="FFFF0000"/>
      <name val="Calibri"/>
      <family val="2"/>
      <scheme val="minor"/>
    </font>
    <font>
      <sz val="10"/>
      <color rgb="FFFF0000"/>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6"/>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9"/>
      <color rgb="FFFF0000"/>
      <name val="Arial"/>
      <family val="2"/>
    </font>
  </fonts>
  <fills count="31">
    <fill>
      <patternFill patternType="none"/>
    </fill>
    <fill>
      <patternFill patternType="gray125"/>
    </fill>
    <fill>
      <patternFill patternType="solid">
        <fgColor rgb="FFFFFFCC"/>
      </patternFill>
    </fill>
    <fill>
      <patternFill patternType="solid">
        <fgColor rgb="FF0099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bgColor indexed="64"/>
      </patternFill>
    </fill>
    <fill>
      <gradientFill degree="90">
        <stop position="0">
          <color theme="0"/>
        </stop>
        <stop position="1">
          <color theme="4"/>
        </stop>
      </gradientFill>
    </fill>
    <fill>
      <gradientFill degree="90">
        <stop position="0">
          <color theme="0"/>
        </stop>
        <stop position="1">
          <color rgb="FF92D050"/>
        </stop>
      </gradientFill>
    </fill>
    <fill>
      <gradientFill degree="90">
        <stop position="0">
          <color theme="0"/>
        </stop>
        <stop position="1">
          <color rgb="FFFFC000"/>
        </stop>
      </gradientFill>
    </fill>
    <fill>
      <gradientFill degree="90">
        <stop position="0">
          <color theme="0"/>
        </stop>
        <stop position="1">
          <color theme="5" tint="0.40000610370189521"/>
        </stop>
      </gradientFill>
    </fill>
    <fill>
      <patternFill patternType="solid">
        <fgColor theme="9" tint="0.39997558519241921"/>
        <bgColor indexed="64"/>
      </patternFill>
    </fill>
    <fill>
      <patternFill patternType="solid">
        <fgColor theme="8" tint="0.39997558519241921"/>
        <bgColor indexed="64"/>
      </patternFill>
    </fill>
    <fill>
      <patternFill patternType="solid">
        <fgColor theme="7"/>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8" tint="-0.249977111117893"/>
        <bgColor indexed="64"/>
      </patternFill>
    </fill>
    <fill>
      <patternFill patternType="solid">
        <fgColor rgb="FFE6AF00"/>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8D646"/>
        <bgColor indexed="64"/>
      </patternFill>
    </fill>
    <fill>
      <patternFill patternType="solid">
        <fgColor theme="5" tint="0.59999389629810485"/>
        <bgColor indexed="64"/>
      </patternFill>
    </fill>
    <fill>
      <patternFill patternType="solid">
        <fgColor rgb="FFFFC7CE"/>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5"/>
      </patternFill>
    </fill>
  </fills>
  <borders count="6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bottom/>
      <diagonal/>
    </border>
    <border>
      <left style="thin">
        <color theme="0"/>
      </left>
      <right style="thin">
        <color indexed="64"/>
      </right>
      <top style="thin">
        <color indexed="64"/>
      </top>
      <bottom style="thin">
        <color theme="0"/>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dashDotDot">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indexed="64"/>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theme="0" tint="-0.24994659260841701"/>
      </bottom>
      <diagonal/>
    </border>
    <border>
      <left style="thin">
        <color auto="1"/>
      </left>
      <right/>
      <top style="medium">
        <color indexed="64"/>
      </top>
      <bottom/>
      <diagonal/>
    </border>
    <border>
      <left style="thin">
        <color indexed="64"/>
      </left>
      <right style="thin">
        <color indexed="64"/>
      </right>
      <top style="medium">
        <color indexed="64"/>
      </top>
      <bottom style="dotted">
        <color theme="0" tint="-0.24994659260841701"/>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theme="0" tint="-0.24994659260841701"/>
      </bottom>
      <diagonal/>
    </border>
    <border>
      <left style="medium">
        <color indexed="64"/>
      </left>
      <right style="thin">
        <color indexed="64"/>
      </right>
      <top/>
      <bottom style="thin">
        <color indexed="64"/>
      </bottom>
      <diagonal/>
    </border>
    <border>
      <left style="thin">
        <color auto="1"/>
      </left>
      <right style="thin">
        <color auto="1"/>
      </right>
      <top style="dotted">
        <color theme="0" tint="-0.24994659260841701"/>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thin">
        <color auto="1"/>
      </left>
      <right style="thin">
        <color auto="1"/>
      </right>
      <top style="thin">
        <color indexed="64"/>
      </top>
      <bottom style="dotted">
        <color theme="0" tint="-0.24994659260841701"/>
      </bottom>
      <diagonal/>
    </border>
    <border>
      <left style="thin">
        <color indexed="64"/>
      </left>
      <right style="medium">
        <color indexed="64"/>
      </right>
      <top style="thin">
        <color indexed="64"/>
      </top>
      <bottom/>
      <diagonal/>
    </border>
    <border>
      <left style="thin">
        <color indexed="64"/>
      </left>
      <right style="thin">
        <color indexed="64"/>
      </right>
      <top/>
      <bottom style="dotted">
        <color theme="0" tint="-0.24994659260841701"/>
      </bottom>
      <diagonal/>
    </border>
    <border>
      <left style="medium">
        <color indexed="64"/>
      </left>
      <right style="thin">
        <color indexed="64"/>
      </right>
      <top style="thin">
        <color indexed="64"/>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otted">
        <color theme="0" tint="-0.24994659260841701"/>
      </top>
      <bottom style="medium">
        <color indexed="64"/>
      </bottom>
      <diagonal/>
    </border>
    <border>
      <left style="thin">
        <color indexed="64"/>
      </left>
      <right style="thin">
        <color indexed="64"/>
      </right>
      <top style="thin">
        <color indexed="64"/>
      </top>
      <bottom style="thin">
        <color rgb="FFB2B2B2"/>
      </bottom>
      <diagonal/>
    </border>
    <border>
      <left style="thin">
        <color indexed="64"/>
      </left>
      <right style="thin">
        <color indexed="64"/>
      </right>
      <top style="thin">
        <color rgb="FFB2B2B2"/>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0" fontId="4" fillId="0" borderId="0"/>
    <xf numFmtId="9" fontId="4" fillId="0" borderId="0" applyFont="0" applyFill="0" applyBorder="0" applyAlignment="0" applyProtection="0"/>
    <xf numFmtId="0" fontId="11" fillId="0" borderId="0" applyNumberFormat="0" applyFill="0" applyBorder="0" applyAlignment="0" applyProtection="0"/>
    <xf numFmtId="0" fontId="34" fillId="0" borderId="0"/>
    <xf numFmtId="0" fontId="38" fillId="0" borderId="0" applyNumberFormat="0" applyFill="0" applyBorder="0" applyAlignment="0" applyProtection="0"/>
    <xf numFmtId="9" fontId="46" fillId="0" borderId="0" applyFont="0" applyFill="0" applyBorder="0" applyAlignment="0" applyProtection="0"/>
    <xf numFmtId="0" fontId="53" fillId="27" borderId="0" applyNumberFormat="0" applyBorder="0" applyAlignment="0" applyProtection="0"/>
    <xf numFmtId="0" fontId="1" fillId="30" borderId="0" applyNumberFormat="0" applyBorder="0" applyAlignment="0" applyProtection="0"/>
  </cellStyleXfs>
  <cellXfs count="670">
    <xf numFmtId="0" fontId="0" fillId="0" borderId="0" xfId="0"/>
    <xf numFmtId="0" fontId="2" fillId="0" borderId="2"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10" fontId="2" fillId="4" borderId="2" xfId="2"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5" borderId="2" xfId="0" applyFont="1" applyFill="1" applyBorder="1" applyAlignment="1">
      <alignment horizontal="center" vertical="center"/>
    </xf>
    <xf numFmtId="10" fontId="2" fillId="4" borderId="2" xfId="2" applyNumberFormat="1" applyFont="1" applyFill="1" applyBorder="1" applyAlignment="1">
      <alignment horizontal="center" vertical="center" wrapText="1"/>
    </xf>
    <xf numFmtId="0" fontId="2" fillId="6" borderId="2" xfId="0" applyFont="1" applyFill="1" applyBorder="1" applyAlignment="1">
      <alignment horizontal="left" vertical="center" wrapText="1"/>
    </xf>
    <xf numFmtId="0" fontId="2" fillId="6" borderId="10" xfId="0" applyFont="1" applyFill="1" applyBorder="1" applyAlignment="1">
      <alignment vertical="center" wrapText="1"/>
    </xf>
    <xf numFmtId="0" fontId="2" fillId="6" borderId="2" xfId="0" applyFont="1" applyFill="1" applyBorder="1" applyAlignment="1">
      <alignment vertical="center" wrapText="1"/>
    </xf>
    <xf numFmtId="0" fontId="8" fillId="0" borderId="2" xfId="0" applyFont="1" applyBorder="1" applyAlignment="1">
      <alignment vertical="center"/>
    </xf>
    <xf numFmtId="0" fontId="8" fillId="0" borderId="3"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9" fillId="0" borderId="0" xfId="0" applyFont="1" applyAlignment="1">
      <alignment vertical="center"/>
    </xf>
    <xf numFmtId="0" fontId="8" fillId="0" borderId="2" xfId="0" applyFont="1" applyBorder="1" applyAlignment="1">
      <alignment vertical="center" wrapText="1"/>
    </xf>
    <xf numFmtId="9" fontId="3" fillId="4" borderId="2" xfId="2" applyFont="1" applyFill="1" applyBorder="1" applyAlignment="1">
      <alignment horizontal="center" vertical="center" wrapText="1"/>
    </xf>
    <xf numFmtId="0" fontId="2" fillId="0" borderId="2" xfId="4" applyFont="1" applyFill="1" applyBorder="1" applyAlignment="1">
      <alignment vertical="center" wrapText="1"/>
    </xf>
    <xf numFmtId="0" fontId="2" fillId="0" borderId="0" xfId="4" applyFont="1"/>
    <xf numFmtId="0" fontId="2" fillId="0" borderId="2" xfId="4" applyFont="1" applyFill="1" applyBorder="1" applyAlignment="1">
      <alignment horizontal="center" vertical="center" wrapText="1"/>
    </xf>
    <xf numFmtId="0" fontId="10" fillId="0" borderId="0" xfId="4" applyFont="1" applyFill="1"/>
    <xf numFmtId="0" fontId="10" fillId="0" borderId="0" xfId="4" applyFont="1"/>
    <xf numFmtId="0" fontId="2" fillId="0" borderId="0" xfId="4" applyFont="1" applyAlignment="1">
      <alignment horizontal="center"/>
    </xf>
    <xf numFmtId="0" fontId="2" fillId="0" borderId="0" xfId="4" applyFont="1" applyAlignment="1">
      <alignment vertical="center"/>
    </xf>
    <xf numFmtId="0" fontId="2" fillId="0" borderId="0" xfId="4" applyFont="1" applyAlignment="1">
      <alignment horizontal="center" vertical="center"/>
    </xf>
    <xf numFmtId="0" fontId="2" fillId="0" borderId="12" xfId="4" applyFont="1" applyBorder="1" applyAlignment="1">
      <alignment horizontal="center" vertical="center"/>
    </xf>
    <xf numFmtId="0" fontId="6" fillId="3" borderId="2" xfId="0" applyFont="1" applyFill="1" applyBorder="1" applyAlignment="1">
      <alignment horizontal="center" vertical="center" wrapText="1"/>
    </xf>
    <xf numFmtId="10" fontId="3" fillId="4" borderId="2" xfId="2"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5" borderId="2" xfId="0" applyFont="1" applyFill="1" applyBorder="1" applyAlignment="1">
      <alignment horizontal="center" vertical="center"/>
    </xf>
    <xf numFmtId="10" fontId="3" fillId="4" borderId="2" xfId="2" applyNumberFormat="1" applyFont="1" applyFill="1" applyBorder="1" applyAlignment="1">
      <alignment horizontal="center" vertical="center" wrapText="1"/>
    </xf>
    <xf numFmtId="0" fontId="3" fillId="4" borderId="2" xfId="0" applyFont="1" applyFill="1" applyBorder="1" applyAlignment="1">
      <alignment wrapText="1"/>
    </xf>
    <xf numFmtId="0" fontId="3" fillId="0" borderId="2" xfId="0" applyFont="1" applyBorder="1" applyAlignment="1">
      <alignment horizontal="center" vertical="center" wrapText="1"/>
    </xf>
    <xf numFmtId="15" fontId="2" fillId="0" borderId="3" xfId="0" applyNumberFormat="1" applyFont="1" applyBorder="1" applyAlignment="1">
      <alignment vertical="center" wrapText="1"/>
    </xf>
    <xf numFmtId="49" fontId="2" fillId="0" borderId="2" xfId="0" applyNumberFormat="1" applyFont="1" applyBorder="1" applyAlignment="1">
      <alignment horizontal="left" vertical="center" wrapText="1"/>
    </xf>
    <xf numFmtId="0" fontId="7" fillId="0" borderId="0" xfId="0" applyFont="1" applyAlignment="1">
      <alignment horizontal="right" vertical="center"/>
    </xf>
    <xf numFmtId="0" fontId="3" fillId="0" borderId="11" xfId="0" applyFont="1" applyBorder="1" applyAlignment="1">
      <alignment horizontal="center" vertical="center"/>
    </xf>
    <xf numFmtId="15" fontId="2" fillId="0" borderId="6" xfId="0" applyNumberFormat="1" applyFont="1" applyBorder="1" applyAlignment="1">
      <alignment vertical="center" wrapText="1"/>
    </xf>
    <xf numFmtId="0" fontId="3" fillId="0" borderId="2" xfId="0" applyFont="1" applyBorder="1" applyAlignment="1">
      <alignment horizontal="center" vertical="center"/>
    </xf>
    <xf numFmtId="0" fontId="13" fillId="0" borderId="0" xfId="0" applyFont="1"/>
    <xf numFmtId="0" fontId="4" fillId="0" borderId="0" xfId="0" applyFont="1"/>
    <xf numFmtId="0" fontId="4" fillId="0" borderId="0" xfId="0" applyFont="1" applyAlignment="1">
      <alignment horizontal="left"/>
    </xf>
    <xf numFmtId="0" fontId="15" fillId="0" borderId="0" xfId="0" applyFont="1" applyAlignment="1">
      <alignment horizontal="center" vertical="center"/>
    </xf>
    <xf numFmtId="0" fontId="1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0" applyFont="1" applyFill="1"/>
    <xf numFmtId="9" fontId="2" fillId="0" borderId="2" xfId="0" applyNumberFormat="1" applyFont="1" applyFill="1" applyBorder="1" applyAlignment="1">
      <alignment horizontal="center" vertical="center" wrapText="1"/>
    </xf>
    <xf numFmtId="4" fontId="2" fillId="0" borderId="2" xfId="0" applyNumberFormat="1" applyFont="1" applyFill="1" applyBorder="1" applyAlignment="1">
      <alignment horizontal="center" wrapText="1"/>
    </xf>
    <xf numFmtId="4" fontId="2" fillId="0" borderId="2" xfId="0" applyNumberFormat="1" applyFont="1" applyFill="1" applyBorder="1" applyAlignment="1">
      <alignment horizontal="center" vertical="top" wrapText="1"/>
    </xf>
    <xf numFmtId="0" fontId="2" fillId="0" borderId="2" xfId="0" applyFont="1" applyFill="1" applyBorder="1" applyAlignment="1">
      <alignment horizontal="center" wrapText="1"/>
    </xf>
    <xf numFmtId="9" fontId="2" fillId="0" borderId="2" xfId="2" applyFont="1" applyFill="1" applyBorder="1" applyAlignment="1">
      <alignment horizontal="center" vertical="top" wrapText="1"/>
    </xf>
    <xf numFmtId="165" fontId="2" fillId="0" borderId="2" xfId="0" applyNumberFormat="1" applyFont="1" applyFill="1" applyBorder="1" applyAlignment="1">
      <alignment horizontal="center" vertical="top" wrapText="1"/>
    </xf>
    <xf numFmtId="0" fontId="2" fillId="0" borderId="2" xfId="0" applyFont="1" applyFill="1" applyBorder="1" applyAlignment="1">
      <alignment vertical="center" wrapText="1"/>
    </xf>
    <xf numFmtId="15" fontId="2" fillId="0" borderId="2" xfId="0" applyNumberFormat="1" applyFont="1" applyFill="1" applyBorder="1" applyAlignment="1">
      <alignment horizontal="left" vertical="center" wrapText="1"/>
    </xf>
    <xf numFmtId="0" fontId="17" fillId="0" borderId="0" xfId="0" applyFont="1" applyFill="1" applyAlignment="1">
      <alignment vertical="center" wrapText="1"/>
    </xf>
    <xf numFmtId="0" fontId="17" fillId="0" borderId="0" xfId="0" applyFont="1" applyFill="1" applyAlignment="1">
      <alignment horizontal="center" vertical="center" wrapText="1"/>
    </xf>
    <xf numFmtId="0" fontId="4" fillId="0" borderId="0" xfId="0" applyFont="1" applyFill="1" applyAlignment="1">
      <alignment wrapText="1"/>
    </xf>
    <xf numFmtId="0" fontId="17" fillId="0" borderId="0" xfId="0" applyFont="1" applyFill="1"/>
    <xf numFmtId="4" fontId="2" fillId="0" borderId="2" xfId="0" applyNumberFormat="1" applyFont="1" applyFill="1" applyBorder="1" applyAlignment="1">
      <alignment horizontal="center" vertical="center" wrapText="1"/>
    </xf>
    <xf numFmtId="15" fontId="2" fillId="0" borderId="2" xfId="0" applyNumberFormat="1" applyFont="1" applyFill="1" applyBorder="1" applyAlignment="1">
      <alignment vertical="center" wrapText="1"/>
    </xf>
    <xf numFmtId="0" fontId="18"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15" fontId="18" fillId="0" borderId="2" xfId="0" applyNumberFormat="1" applyFont="1" applyFill="1" applyBorder="1" applyAlignment="1">
      <alignment horizontal="left" vertical="center" wrapText="1"/>
    </xf>
    <xf numFmtId="0" fontId="20" fillId="0" borderId="0" xfId="0" applyFont="1" applyFill="1" applyAlignment="1">
      <alignment wrapText="1"/>
    </xf>
    <xf numFmtId="0" fontId="2" fillId="0" borderId="2" xfId="3" applyFont="1" applyFill="1" applyBorder="1" applyAlignment="1">
      <alignment horizontal="justify" vertical="center" wrapText="1"/>
    </xf>
    <xf numFmtId="0" fontId="2" fillId="0" borderId="2" xfId="3"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xf>
    <xf numFmtId="0" fontId="21" fillId="0" borderId="0" xfId="0" applyFont="1" applyFill="1" applyAlignment="1">
      <alignment horizontal="center" vertical="center" wrapText="1"/>
    </xf>
    <xf numFmtId="1" fontId="3" fillId="4" borderId="2" xfId="2" applyNumberFormat="1" applyFont="1" applyFill="1" applyBorder="1" applyAlignment="1">
      <alignment horizontal="center" vertical="center" wrapText="1"/>
    </xf>
    <xf numFmtId="2" fontId="3" fillId="4" borderId="2" xfId="2" applyNumberFormat="1" applyFont="1" applyFill="1" applyBorder="1" applyAlignment="1">
      <alignment horizontal="center" vertical="center" wrapText="1"/>
    </xf>
    <xf numFmtId="0" fontId="14" fillId="0" borderId="0" xfId="0" applyFont="1"/>
    <xf numFmtId="9" fontId="14" fillId="0" borderId="0" xfId="0" applyNumberFormat="1" applyFont="1" applyAlignment="1">
      <alignment horizontal="center"/>
    </xf>
    <xf numFmtId="166" fontId="2" fillId="0" borderId="2" xfId="0" applyNumberFormat="1" applyFont="1" applyFill="1" applyBorder="1" applyAlignment="1">
      <alignment horizontal="center" vertical="top" wrapText="1"/>
    </xf>
    <xf numFmtId="0" fontId="2" fillId="0" borderId="2" xfId="0" applyFont="1" applyBorder="1" applyAlignment="1">
      <alignment horizontal="left"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2" fillId="4" borderId="2" xfId="0" applyFont="1" applyFill="1" applyBorder="1" applyAlignment="1">
      <alignment vertical="center"/>
    </xf>
    <xf numFmtId="0" fontId="2" fillId="4" borderId="2" xfId="0" applyFont="1" applyFill="1" applyBorder="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3" fillId="4" borderId="2" xfId="0" applyFont="1" applyFill="1" applyBorder="1" applyAlignment="1">
      <alignment vertical="center"/>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22" fillId="4" borderId="2" xfId="6" applyFont="1" applyFill="1" applyBorder="1" applyAlignment="1">
      <alignment vertical="center" wrapText="1"/>
    </xf>
    <xf numFmtId="0" fontId="2" fillId="4" borderId="2" xfId="0" applyFont="1" applyFill="1" applyBorder="1" applyAlignment="1">
      <alignment horizontal="left" vertical="top" wrapText="1"/>
    </xf>
    <xf numFmtId="0" fontId="2" fillId="4" borderId="2" xfId="0" applyFont="1" applyFill="1" applyBorder="1" applyAlignment="1">
      <alignment horizontal="left" vertical="center" wrapText="1"/>
    </xf>
    <xf numFmtId="0" fontId="24" fillId="4" borderId="2" xfId="0" applyFont="1" applyFill="1" applyBorder="1" applyAlignment="1">
      <alignment vertical="center"/>
    </xf>
    <xf numFmtId="0" fontId="16" fillId="3" borderId="13" xfId="0" applyFont="1" applyFill="1" applyBorder="1" applyAlignment="1">
      <alignment horizontal="center" vertical="center" wrapText="1"/>
    </xf>
    <xf numFmtId="0" fontId="3" fillId="0" borderId="2" xfId="0" applyFont="1" applyFill="1" applyBorder="1" applyAlignment="1">
      <alignment horizontal="center" vertical="center"/>
    </xf>
    <xf numFmtId="0" fontId="2" fillId="0" borderId="2" xfId="0" applyFont="1" applyFill="1" applyBorder="1" applyAlignment="1">
      <alignment vertical="center"/>
    </xf>
    <xf numFmtId="15" fontId="2" fillId="0" borderId="2" xfId="0" applyNumberFormat="1" applyFont="1" applyFill="1" applyBorder="1" applyAlignment="1">
      <alignment horizontal="center" vertical="center" wrapText="1"/>
    </xf>
    <xf numFmtId="0" fontId="7" fillId="0" borderId="0" xfId="0" applyFont="1" applyFill="1" applyAlignment="1">
      <alignment vertical="center"/>
    </xf>
    <xf numFmtId="15"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Alignment="1">
      <alignment horizontal="left" vertical="center"/>
    </xf>
    <xf numFmtId="0" fontId="16" fillId="3" borderId="15"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left" vertical="center"/>
    </xf>
    <xf numFmtId="0" fontId="25" fillId="0" borderId="0" xfId="0" applyNumberFormat="1" applyFont="1"/>
    <xf numFmtId="0" fontId="25" fillId="0" borderId="2" xfId="0" applyNumberFormat="1" applyFont="1" applyBorder="1" applyAlignment="1">
      <alignment wrapText="1"/>
    </xf>
    <xf numFmtId="0" fontId="25" fillId="0" borderId="2" xfId="0" applyNumberFormat="1" applyFont="1" applyBorder="1"/>
    <xf numFmtId="0" fontId="25" fillId="0" borderId="2" xfId="0" applyNumberFormat="1" applyFont="1" applyBorder="1" applyAlignment="1">
      <alignment horizontal="center" vertical="center" wrapText="1"/>
    </xf>
    <xf numFmtId="167" fontId="25" fillId="0" borderId="2" xfId="0" applyNumberFormat="1" applyFont="1" applyBorder="1" applyAlignment="1">
      <alignment horizontal="center" vertical="center" wrapText="1"/>
    </xf>
    <xf numFmtId="0" fontId="25" fillId="7" borderId="2" xfId="0" applyNumberFormat="1" applyFont="1" applyFill="1" applyBorder="1" applyAlignment="1">
      <alignment horizontal="center" vertical="center" wrapText="1"/>
    </xf>
    <xf numFmtId="0" fontId="18" fillId="0" borderId="2" xfId="0" applyNumberFormat="1" applyFont="1" applyBorder="1" applyAlignment="1">
      <alignment horizontal="left" vertical="center" wrapText="1"/>
    </xf>
    <xf numFmtId="0" fontId="18" fillId="0" borderId="2" xfId="0" applyNumberFormat="1" applyFont="1" applyBorder="1" applyAlignment="1">
      <alignment horizontal="left" vertical="top" wrapText="1"/>
    </xf>
    <xf numFmtId="0" fontId="19" fillId="0" borderId="2" xfId="0" applyNumberFormat="1" applyFont="1" applyBorder="1" applyAlignment="1">
      <alignment horizontal="center" vertical="center" wrapText="1"/>
    </xf>
    <xf numFmtId="0" fontId="25" fillId="6" borderId="2" xfId="0" applyNumberFormat="1" applyFont="1" applyFill="1" applyBorder="1" applyAlignment="1">
      <alignment horizontal="center" vertical="center" wrapText="1"/>
    </xf>
    <xf numFmtId="0" fontId="18" fillId="0" borderId="2" xfId="0" applyNumberFormat="1" applyFont="1" applyBorder="1" applyAlignment="1">
      <alignment horizontal="left" wrapText="1"/>
    </xf>
    <xf numFmtId="0" fontId="25" fillId="0" borderId="0" xfId="0" applyNumberFormat="1" applyFont="1" applyAlignment="1">
      <alignment vertical="center"/>
    </xf>
    <xf numFmtId="0" fontId="25" fillId="0" borderId="2" xfId="0" applyNumberFormat="1" applyFont="1" applyBorder="1" applyAlignment="1">
      <alignment vertical="center" wrapText="1"/>
    </xf>
    <xf numFmtId="0" fontId="25" fillId="0" borderId="2" xfId="0" applyNumberFormat="1" applyFont="1" applyBorder="1" applyAlignment="1">
      <alignment vertical="center"/>
    </xf>
    <xf numFmtId="3" fontId="25" fillId="0" borderId="2" xfId="0" applyNumberFormat="1" applyFont="1" applyBorder="1" applyAlignment="1">
      <alignment horizontal="center" vertical="center" wrapText="1"/>
    </xf>
    <xf numFmtId="0" fontId="18" fillId="0" borderId="10" xfId="0" applyNumberFormat="1" applyFont="1" applyBorder="1" applyAlignment="1">
      <alignment horizontal="left" vertical="center" wrapText="1"/>
    </xf>
    <xf numFmtId="0" fontId="18" fillId="0" borderId="2" xfId="0" applyNumberFormat="1" applyFont="1" applyBorder="1" applyAlignment="1">
      <alignment vertical="center" wrapText="1"/>
    </xf>
    <xf numFmtId="0" fontId="18" fillId="0" borderId="0" xfId="0" applyNumberFormat="1" applyFont="1" applyAlignment="1">
      <alignment horizontal="left" vertical="center" wrapText="1"/>
    </xf>
    <xf numFmtId="0" fontId="25" fillId="0" borderId="0" xfId="0" applyNumberFormat="1" applyFont="1" applyAlignment="1">
      <alignment horizontal="center" wrapText="1"/>
    </xf>
    <xf numFmtId="0" fontId="26" fillId="0" borderId="10" xfId="0" applyNumberFormat="1" applyFont="1" applyBorder="1" applyAlignment="1">
      <alignment horizontal="center" vertical="center" wrapText="1"/>
    </xf>
    <xf numFmtId="0" fontId="6" fillId="3" borderId="14" xfId="0" applyNumberFormat="1" applyFont="1" applyFill="1" applyBorder="1" applyAlignment="1">
      <alignment horizontal="center" vertical="center" wrapText="1"/>
    </xf>
    <xf numFmtId="0" fontId="6" fillId="3" borderId="20"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26" fillId="12" borderId="19" xfId="0" applyNumberFormat="1" applyFont="1" applyFill="1" applyBorder="1" applyAlignment="1">
      <alignment horizontal="center" vertical="center" wrapText="1"/>
    </xf>
    <xf numFmtId="0" fontId="26" fillId="12" borderId="21" xfId="0" applyNumberFormat="1" applyFont="1" applyFill="1" applyBorder="1" applyAlignment="1">
      <alignment horizontal="center" vertical="center" wrapText="1"/>
    </xf>
    <xf numFmtId="0" fontId="26" fillId="12" borderId="4" xfId="0" applyNumberFormat="1" applyFont="1" applyFill="1" applyBorder="1" applyAlignment="1">
      <alignment horizontal="center" vertical="center" wrapText="1"/>
    </xf>
    <xf numFmtId="0" fontId="26" fillId="13" borderId="19" xfId="0" applyNumberFormat="1" applyFont="1" applyFill="1" applyBorder="1" applyAlignment="1">
      <alignment horizontal="center" vertical="center" wrapText="1"/>
    </xf>
    <xf numFmtId="0" fontId="26" fillId="13" borderId="21" xfId="0" applyNumberFormat="1" applyFont="1" applyFill="1" applyBorder="1" applyAlignment="1">
      <alignment horizontal="center" vertical="center" wrapText="1"/>
    </xf>
    <xf numFmtId="0" fontId="26" fillId="13" borderId="4" xfId="0" applyNumberFormat="1" applyFont="1" applyFill="1" applyBorder="1" applyAlignment="1">
      <alignment horizontal="center" vertical="center" wrapText="1"/>
    </xf>
    <xf numFmtId="0" fontId="26" fillId="14" borderId="19" xfId="0" applyNumberFormat="1" applyFont="1" applyFill="1" applyBorder="1" applyAlignment="1">
      <alignment horizontal="center" vertical="center" wrapText="1"/>
    </xf>
    <xf numFmtId="0" fontId="26" fillId="14" borderId="21" xfId="0" applyNumberFormat="1" applyFont="1" applyFill="1" applyBorder="1" applyAlignment="1">
      <alignment horizontal="center" vertical="center" wrapText="1"/>
    </xf>
    <xf numFmtId="0" fontId="26" fillId="14" borderId="4" xfId="0" applyNumberFormat="1" applyFont="1" applyFill="1" applyBorder="1" applyAlignment="1">
      <alignment horizontal="center" vertical="center" wrapText="1"/>
    </xf>
    <xf numFmtId="0" fontId="26" fillId="15" borderId="19" xfId="0" applyNumberFormat="1" applyFont="1" applyFill="1" applyBorder="1" applyAlignment="1">
      <alignment horizontal="center" vertical="center" wrapText="1"/>
    </xf>
    <xf numFmtId="0" fontId="26" fillId="15" borderId="21" xfId="0" applyNumberFormat="1" applyFont="1" applyFill="1" applyBorder="1" applyAlignment="1">
      <alignment horizontal="center" vertical="center" wrapText="1"/>
    </xf>
    <xf numFmtId="0" fontId="26" fillId="15" borderId="4" xfId="0" applyNumberFormat="1" applyFont="1" applyFill="1" applyBorder="1" applyAlignment="1">
      <alignment horizontal="center" vertical="center" wrapText="1"/>
    </xf>
    <xf numFmtId="0" fontId="16" fillId="3" borderId="10" xfId="0" applyNumberFormat="1" applyFont="1" applyFill="1" applyBorder="1" applyAlignment="1">
      <alignment horizontal="center" vertical="center" wrapText="1"/>
    </xf>
    <xf numFmtId="0" fontId="16" fillId="3" borderId="3" xfId="0" applyNumberFormat="1" applyFont="1" applyFill="1" applyBorder="1" applyAlignment="1">
      <alignment horizontal="center" vertical="center" wrapText="1"/>
    </xf>
    <xf numFmtId="0" fontId="25" fillId="0" borderId="16" xfId="0" applyNumberFormat="1" applyFont="1" applyBorder="1"/>
    <xf numFmtId="0" fontId="25" fillId="0" borderId="22" xfId="0" applyNumberFormat="1" applyFont="1" applyBorder="1"/>
    <xf numFmtId="0" fontId="26" fillId="0" borderId="6" xfId="0" applyNumberFormat="1" applyFont="1" applyBorder="1" applyAlignment="1">
      <alignment horizontal="center" vertical="center"/>
    </xf>
    <xf numFmtId="0" fontId="25" fillId="0" borderId="0" xfId="0" applyNumberFormat="1" applyFont="1" applyBorder="1" applyAlignment="1"/>
    <xf numFmtId="0" fontId="27" fillId="3" borderId="22" xfId="0" applyNumberFormat="1" applyFont="1" applyFill="1" applyBorder="1" applyAlignment="1">
      <alignment horizontal="center" vertical="center"/>
    </xf>
    <xf numFmtId="0" fontId="25" fillId="0" borderId="0" xfId="0" applyNumberFormat="1" applyFont="1" applyBorder="1" applyAlignment="1">
      <alignment horizontal="left" wrapText="1"/>
    </xf>
    <xf numFmtId="0" fontId="26" fillId="0" borderId="0" xfId="0" applyNumberFormat="1" applyFont="1" applyBorder="1" applyAlignment="1">
      <alignment vertical="center"/>
    </xf>
    <xf numFmtId="0" fontId="28" fillId="0" borderId="2" xfId="0" applyFont="1" applyFill="1" applyBorder="1" applyAlignment="1">
      <alignment horizontal="center" vertical="center" wrapText="1"/>
    </xf>
    <xf numFmtId="0" fontId="29" fillId="0" borderId="2" xfId="0" applyFont="1" applyFill="1" applyBorder="1" applyAlignment="1">
      <alignment vertical="center" wrapText="1"/>
    </xf>
    <xf numFmtId="0" fontId="29"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3" xfId="0" applyFont="1" applyFill="1" applyBorder="1" applyAlignment="1">
      <alignment horizontal="center" vertical="center" wrapText="1"/>
    </xf>
    <xf numFmtId="15" fontId="29" fillId="0" borderId="2" xfId="0" applyNumberFormat="1" applyFont="1" applyFill="1" applyBorder="1" applyAlignment="1">
      <alignment horizontal="center" vertical="center" wrapText="1"/>
    </xf>
    <xf numFmtId="0" fontId="30" fillId="0" borderId="2" xfId="0" applyFont="1" applyBorder="1" applyAlignment="1">
      <alignment vertical="center" wrapText="1"/>
    </xf>
    <xf numFmtId="0" fontId="30" fillId="0" borderId="2" xfId="0" applyFont="1" applyBorder="1" applyAlignment="1">
      <alignment horizontal="left" vertical="center" wrapText="1"/>
    </xf>
    <xf numFmtId="0" fontId="29" fillId="0" borderId="2" xfId="0" applyFont="1" applyFill="1" applyBorder="1" applyAlignment="1">
      <alignment horizontal="left" vertical="center" wrapText="1"/>
    </xf>
    <xf numFmtId="0" fontId="31" fillId="0" borderId="0" xfId="0" applyFont="1" applyAlignment="1">
      <alignment vertical="center" wrapText="1"/>
    </xf>
    <xf numFmtId="0" fontId="31" fillId="0" borderId="0" xfId="0" applyFont="1" applyAlignment="1">
      <alignment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7" fillId="0" borderId="0" xfId="0" applyFont="1"/>
    <xf numFmtId="0" fontId="7" fillId="0" borderId="0" xfId="4" applyFont="1"/>
    <xf numFmtId="0" fontId="7" fillId="0" borderId="0" xfId="4" applyFont="1" applyAlignment="1">
      <alignment horizontal="center"/>
    </xf>
    <xf numFmtId="0" fontId="7" fillId="0" borderId="0" xfId="4" applyFont="1" applyAlignment="1">
      <alignment vertical="center"/>
    </xf>
    <xf numFmtId="0" fontId="7" fillId="0" borderId="0" xfId="4" applyFont="1" applyAlignment="1">
      <alignment horizontal="center" vertical="center"/>
    </xf>
    <xf numFmtId="0" fontId="7" fillId="0" borderId="0" xfId="0" applyFont="1" applyAlignment="1">
      <alignment horizontal="left"/>
    </xf>
    <xf numFmtId="0" fontId="16" fillId="3" borderId="2" xfId="0" applyNumberFormat="1" applyFont="1" applyFill="1" applyBorder="1" applyAlignment="1">
      <alignment horizontal="center" vertical="center" wrapText="1"/>
    </xf>
    <xf numFmtId="0" fontId="18" fillId="0" borderId="2" xfId="0" applyNumberFormat="1" applyFont="1" applyBorder="1" applyAlignment="1">
      <alignment horizontal="center" vertical="center" wrapText="1"/>
    </xf>
    <xf numFmtId="0" fontId="18" fillId="0" borderId="2" xfId="0" applyNumberFormat="1" applyFont="1" applyBorder="1" applyAlignment="1">
      <alignment horizontal="center" vertical="center"/>
    </xf>
    <xf numFmtId="0" fontId="18" fillId="0" borderId="2" xfId="0" applyNumberFormat="1" applyFont="1" applyBorder="1" applyAlignment="1">
      <alignment horizontal="left" vertical="top"/>
    </xf>
    <xf numFmtId="0" fontId="25" fillId="0" borderId="2" xfId="0" applyNumberFormat="1" applyFont="1" applyBorder="1" applyAlignment="1">
      <alignment horizontal="center" vertical="center"/>
    </xf>
    <xf numFmtId="2" fontId="25" fillId="0" borderId="0" xfId="0" applyNumberFormat="1" applyFont="1"/>
    <xf numFmtId="168" fontId="25" fillId="0" borderId="0" xfId="0" applyNumberFormat="1" applyFont="1"/>
    <xf numFmtId="0" fontId="5" fillId="0" borderId="0" xfId="0" applyFont="1" applyBorder="1" applyAlignment="1">
      <alignment vertical="center" wrapText="1"/>
    </xf>
    <xf numFmtId="10" fontId="25" fillId="0" borderId="0" xfId="2" applyNumberFormat="1" applyFont="1"/>
    <xf numFmtId="0" fontId="0" fillId="0" borderId="0" xfId="0" applyFont="1"/>
    <xf numFmtId="0" fontId="36" fillId="0" borderId="0" xfId="7" applyFont="1" applyAlignment="1" applyProtection="1">
      <alignment horizontal="center"/>
      <protection locked="0"/>
    </xf>
    <xf numFmtId="0" fontId="36" fillId="0" borderId="0" xfId="7" applyFont="1" applyAlignment="1" applyProtection="1">
      <alignment vertical="center"/>
      <protection locked="0"/>
    </xf>
    <xf numFmtId="0" fontId="36" fillId="0" borderId="0" xfId="7" applyFont="1" applyAlignment="1" applyProtection="1">
      <alignment horizontal="center" vertical="center" wrapText="1"/>
      <protection locked="0"/>
    </xf>
    <xf numFmtId="0" fontId="37" fillId="0" borderId="22" xfId="7" applyFont="1" applyBorder="1" applyAlignment="1" applyProtection="1">
      <alignment horizontal="justify" vertical="center"/>
      <protection locked="0"/>
    </xf>
    <xf numFmtId="0" fontId="36" fillId="0" borderId="0" xfId="7" applyFont="1" applyAlignment="1" applyProtection="1">
      <alignment horizontal="center" vertical="center"/>
      <protection locked="0"/>
    </xf>
    <xf numFmtId="0" fontId="36" fillId="0" borderId="0" xfId="7" applyFont="1" applyAlignment="1" applyProtection="1">
      <alignment horizontal="justify" vertical="center"/>
      <protection locked="0"/>
    </xf>
    <xf numFmtId="0" fontId="36" fillId="0" borderId="0" xfId="7" applyFont="1" applyAlignment="1" applyProtection="1">
      <alignment horizontal="justify" vertical="center" wrapText="1"/>
      <protection locked="0"/>
    </xf>
    <xf numFmtId="0" fontId="40" fillId="0" borderId="14" xfId="7" applyFont="1" applyBorder="1" applyAlignment="1" applyProtection="1">
      <alignment horizontal="center" vertical="center" wrapText="1"/>
      <protection locked="0" hidden="1"/>
    </xf>
    <xf numFmtId="0" fontId="40" fillId="0" borderId="5" xfId="7" applyFont="1" applyBorder="1" applyAlignment="1" applyProtection="1">
      <alignment horizontal="center" vertical="center"/>
      <protection locked="0" hidden="1"/>
    </xf>
    <xf numFmtId="0" fontId="41" fillId="0" borderId="0" xfId="8" applyFont="1" applyFill="1" applyBorder="1" applyAlignment="1" applyProtection="1">
      <alignment horizontal="center" vertical="center"/>
      <protection hidden="1"/>
    </xf>
    <xf numFmtId="0" fontId="36" fillId="21" borderId="10" xfId="7" applyFont="1" applyFill="1" applyBorder="1" applyAlignment="1" applyProtection="1">
      <alignment horizontal="center" vertical="center"/>
      <protection locked="0"/>
    </xf>
    <xf numFmtId="0" fontId="36" fillId="21" borderId="4" xfId="7" applyFont="1" applyFill="1" applyBorder="1" applyAlignment="1" applyProtection="1">
      <alignment horizontal="center" vertical="center" wrapText="1"/>
      <protection locked="0"/>
    </xf>
    <xf numFmtId="0" fontId="40" fillId="0" borderId="17" xfId="7" applyFont="1" applyBorder="1" applyAlignment="1" applyProtection="1">
      <alignment horizontal="center" vertical="center" wrapText="1"/>
      <protection locked="0" hidden="1"/>
    </xf>
    <xf numFmtId="0" fontId="40" fillId="22" borderId="10" xfId="7" applyFont="1" applyFill="1" applyBorder="1" applyAlignment="1" applyProtection="1">
      <alignment horizontal="center" vertical="center"/>
      <protection locked="0" hidden="1"/>
    </xf>
    <xf numFmtId="0" fontId="36" fillId="22" borderId="19" xfId="7" applyFont="1" applyFill="1" applyBorder="1" applyAlignment="1">
      <alignment horizontal="center" vertical="center"/>
    </xf>
    <xf numFmtId="0" fontId="36" fillId="0" borderId="5" xfId="7" applyFont="1" applyBorder="1" applyAlignment="1">
      <alignment horizontal="center" vertical="center"/>
    </xf>
    <xf numFmtId="0" fontId="40" fillId="25" borderId="27" xfId="7" applyFont="1" applyFill="1" applyBorder="1" applyAlignment="1" applyProtection="1">
      <alignment horizontal="center" vertical="center" wrapText="1"/>
      <protection hidden="1"/>
    </xf>
    <xf numFmtId="0" fontId="40" fillId="25" borderId="17" xfId="7" applyFont="1" applyFill="1" applyBorder="1" applyAlignment="1" applyProtection="1">
      <alignment horizontal="center" vertical="center"/>
      <protection hidden="1"/>
    </xf>
    <xf numFmtId="0" fontId="40" fillId="25" borderId="17" xfId="7" applyFont="1" applyFill="1" applyBorder="1" applyAlignment="1" applyProtection="1">
      <alignment horizontal="center" vertical="center" wrapText="1"/>
      <protection hidden="1"/>
    </xf>
    <xf numFmtId="0" fontId="40" fillId="25" borderId="5" xfId="7" applyFont="1" applyFill="1" applyBorder="1" applyAlignment="1" applyProtection="1">
      <alignment horizontal="center" vertical="center" wrapText="1"/>
      <protection hidden="1"/>
    </xf>
    <xf numFmtId="0" fontId="42" fillId="25" borderId="28" xfId="7" applyFont="1" applyFill="1" applyBorder="1" applyAlignment="1" applyProtection="1">
      <alignment horizontal="center" vertical="center"/>
      <protection hidden="1"/>
    </xf>
    <xf numFmtId="0" fontId="40" fillId="0" borderId="0" xfId="7" applyFont="1" applyAlignment="1" applyProtection="1">
      <alignment horizontal="center" vertical="center"/>
      <protection hidden="1"/>
    </xf>
    <xf numFmtId="0" fontId="40" fillId="24" borderId="29" xfId="7" applyFont="1" applyFill="1" applyBorder="1" applyAlignment="1">
      <alignment horizontal="center" vertical="center" wrapText="1"/>
    </xf>
    <xf numFmtId="0" fontId="40" fillId="24" borderId="30" xfId="7" applyFont="1" applyFill="1" applyBorder="1" applyAlignment="1">
      <alignment horizontal="center" vertical="center" wrapText="1"/>
    </xf>
    <xf numFmtId="0" fontId="43" fillId="24" borderId="31" xfId="7" applyFont="1" applyFill="1" applyBorder="1" applyAlignment="1">
      <alignment horizontal="center" vertical="center" wrapText="1"/>
    </xf>
    <xf numFmtId="0" fontId="36" fillId="0" borderId="32" xfId="7" applyFont="1" applyBorder="1" applyAlignment="1" applyProtection="1">
      <alignment horizontal="center" vertical="center"/>
      <protection locked="0"/>
    </xf>
    <xf numFmtId="0" fontId="36" fillId="0" borderId="33" xfId="7" applyFont="1" applyBorder="1" applyAlignment="1" applyProtection="1">
      <alignment horizontal="center" vertical="center"/>
      <protection locked="0"/>
    </xf>
    <xf numFmtId="0" fontId="36" fillId="0" borderId="34" xfId="7" applyFont="1" applyBorder="1" applyAlignment="1" applyProtection="1">
      <alignment vertical="center" wrapText="1"/>
      <protection locked="0"/>
    </xf>
    <xf numFmtId="0" fontId="36" fillId="0" borderId="37" xfId="7" applyFont="1" applyBorder="1" applyAlignment="1" applyProtection="1">
      <alignment horizontal="center" wrapText="1"/>
      <protection locked="0"/>
    </xf>
    <xf numFmtId="0" fontId="45" fillId="0" borderId="37" xfId="7" applyFont="1" applyBorder="1" applyAlignment="1" applyProtection="1">
      <alignment horizontal="center" vertical="center" wrapText="1"/>
      <protection locked="0"/>
    </xf>
    <xf numFmtId="0" fontId="36" fillId="0" borderId="0" xfId="7" applyFont="1" applyProtection="1">
      <protection locked="0"/>
    </xf>
    <xf numFmtId="0" fontId="36" fillId="0" borderId="40" xfId="7" applyFont="1" applyBorder="1" applyAlignment="1" applyProtection="1">
      <alignment vertical="center" wrapText="1"/>
      <protection locked="0"/>
    </xf>
    <xf numFmtId="0" fontId="36" fillId="0" borderId="43" xfId="7" applyFont="1" applyBorder="1" applyAlignment="1" applyProtection="1">
      <alignment horizontal="center" vertical="top" wrapText="1"/>
      <protection locked="0"/>
    </xf>
    <xf numFmtId="0" fontId="45" fillId="0" borderId="43" xfId="7" applyFont="1" applyBorder="1" applyAlignment="1" applyProtection="1">
      <alignment horizontal="center" vertical="center" wrapText="1"/>
      <protection locked="0"/>
    </xf>
    <xf numFmtId="0" fontId="36" fillId="0" borderId="49" xfId="7" applyFont="1" applyBorder="1" applyAlignment="1" applyProtection="1">
      <alignment horizontal="center" wrapText="1"/>
      <protection locked="0"/>
    </xf>
    <xf numFmtId="0" fontId="45" fillId="0" borderId="49" xfId="7" applyFont="1" applyBorder="1" applyAlignment="1" applyProtection="1">
      <alignment horizontal="center" vertical="center" wrapText="1"/>
      <protection locked="0"/>
    </xf>
    <xf numFmtId="0" fontId="45" fillId="26" borderId="49" xfId="7" applyFont="1" applyFill="1" applyBorder="1" applyAlignment="1" applyProtection="1">
      <alignment horizontal="center" vertical="center" wrapText="1"/>
      <protection locked="0"/>
    </xf>
    <xf numFmtId="0" fontId="45" fillId="26" borderId="43" xfId="7" applyFont="1" applyFill="1" applyBorder="1" applyAlignment="1" applyProtection="1">
      <alignment horizontal="center" vertical="center" wrapText="1"/>
      <protection locked="0"/>
    </xf>
    <xf numFmtId="0" fontId="36" fillId="0" borderId="51" xfId="7" applyFont="1" applyBorder="1" applyAlignment="1" applyProtection="1">
      <alignment horizontal="center" wrapText="1"/>
      <protection locked="0"/>
    </xf>
    <xf numFmtId="0" fontId="45" fillId="0" borderId="51" xfId="7" applyFont="1" applyBorder="1" applyAlignment="1" applyProtection="1">
      <alignment horizontal="center" vertical="center" wrapText="1"/>
      <protection locked="0"/>
    </xf>
    <xf numFmtId="0" fontId="36" fillId="0" borderId="52" xfId="7" applyFont="1" applyBorder="1" applyAlignment="1" applyProtection="1">
      <alignment vertical="center" wrapText="1"/>
      <protection locked="0"/>
    </xf>
    <xf numFmtId="0" fontId="36" fillId="0" borderId="53" xfId="7" applyFont="1" applyBorder="1" applyAlignment="1" applyProtection="1">
      <alignment horizontal="justify" vertical="center" wrapText="1"/>
      <protection locked="0"/>
    </xf>
    <xf numFmtId="0" fontId="36" fillId="0" borderId="48" xfId="7" applyFont="1" applyBorder="1" applyAlignment="1" applyProtection="1">
      <alignment vertical="center" wrapText="1"/>
      <protection locked="0"/>
    </xf>
    <xf numFmtId="0" fontId="36" fillId="0" borderId="56" xfId="7" applyFont="1" applyBorder="1" applyAlignment="1" applyProtection="1">
      <alignment vertical="center" wrapText="1"/>
      <protection locked="0"/>
    </xf>
    <xf numFmtId="0" fontId="36" fillId="0" borderId="42" xfId="7" applyFont="1" applyBorder="1" applyAlignment="1" applyProtection="1">
      <alignment vertical="center" wrapText="1"/>
      <protection locked="0"/>
    </xf>
    <xf numFmtId="0" fontId="36" fillId="0" borderId="27" xfId="7" applyFont="1" applyBorder="1" applyAlignment="1" applyProtection="1">
      <alignment vertical="center" wrapText="1"/>
      <protection locked="0"/>
    </xf>
    <xf numFmtId="0" fontId="36" fillId="0" borderId="64" xfId="7" applyFont="1" applyBorder="1" applyAlignment="1" applyProtection="1">
      <alignment horizontal="center" vertical="top" wrapText="1"/>
      <protection locked="0"/>
    </xf>
    <xf numFmtId="0" fontId="45" fillId="0" borderId="64" xfId="7" applyFont="1" applyBorder="1" applyAlignment="1" applyProtection="1">
      <alignment horizontal="center" vertical="center" wrapText="1"/>
      <protection locked="0"/>
    </xf>
    <xf numFmtId="0" fontId="54" fillId="0" borderId="0" xfId="0" applyFont="1"/>
    <xf numFmtId="9" fontId="54" fillId="0" borderId="0" xfId="0" applyNumberFormat="1" applyFont="1"/>
    <xf numFmtId="10" fontId="0" fillId="0" borderId="0" xfId="2" applyNumberFormat="1" applyFont="1"/>
    <xf numFmtId="10" fontId="54" fillId="0" borderId="0" xfId="2" applyNumberFormat="1" applyFont="1"/>
    <xf numFmtId="0" fontId="55" fillId="0" borderId="0" xfId="0" applyFont="1" applyBorder="1"/>
    <xf numFmtId="0" fontId="56" fillId="0" borderId="0" xfId="0" applyFont="1" applyAlignment="1">
      <alignment horizontal="left" vertical="center"/>
    </xf>
    <xf numFmtId="0" fontId="55" fillId="0" borderId="0" xfId="0" applyFont="1" applyAlignment="1">
      <alignment horizontal="center" vertical="center"/>
    </xf>
    <xf numFmtId="0" fontId="55" fillId="0" borderId="0" xfId="0" applyFont="1" applyAlignment="1">
      <alignment horizontal="left" vertical="center"/>
    </xf>
    <xf numFmtId="0" fontId="57" fillId="0" borderId="0" xfId="0" applyFont="1" applyAlignment="1">
      <alignment horizontal="left" vertical="center"/>
    </xf>
    <xf numFmtId="15" fontId="55" fillId="0" borderId="0" xfId="0" applyNumberFormat="1" applyFont="1" applyAlignment="1">
      <alignment horizontal="left" vertical="center"/>
    </xf>
    <xf numFmtId="0" fontId="55" fillId="0" borderId="0" xfId="0" applyFont="1"/>
    <xf numFmtId="0" fontId="58" fillId="0" borderId="0" xfId="0" applyFont="1" applyBorder="1"/>
    <xf numFmtId="0" fontId="59" fillId="0" borderId="0" xfId="0" applyFont="1" applyAlignment="1">
      <alignment horizontal="left" vertical="center"/>
    </xf>
    <xf numFmtId="0" fontId="58" fillId="0" borderId="0" xfId="0" applyFont="1" applyAlignment="1">
      <alignment horizontal="center" vertical="center"/>
    </xf>
    <xf numFmtId="0" fontId="58" fillId="0" borderId="0" xfId="0" applyFont="1" applyAlignment="1">
      <alignment horizontal="left" vertical="center"/>
    </xf>
    <xf numFmtId="0" fontId="33" fillId="0" borderId="0" xfId="0" applyFont="1" applyAlignment="1">
      <alignment horizontal="left" vertical="center"/>
    </xf>
    <xf numFmtId="15" fontId="58" fillId="0" borderId="0" xfId="0" applyNumberFormat="1" applyFont="1" applyAlignment="1">
      <alignment horizontal="left" vertical="center"/>
    </xf>
    <xf numFmtId="0" fontId="58" fillId="0" borderId="0" xfId="0" applyFont="1"/>
    <xf numFmtId="0" fontId="2" fillId="0"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0" xfId="0" applyFont="1" applyFill="1" applyAlignment="1">
      <alignment horizontal="center" vertical="center"/>
    </xf>
    <xf numFmtId="14" fontId="2" fillId="4" borderId="2"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62" fillId="0" borderId="0" xfId="0" applyFont="1" applyBorder="1"/>
    <xf numFmtId="0" fontId="0" fillId="0" borderId="0" xfId="0" applyFont="1" applyBorder="1"/>
    <xf numFmtId="0" fontId="0" fillId="0" borderId="0" xfId="0" applyFont="1" applyBorder="1" applyAlignment="1">
      <alignment horizontal="center" vertical="center"/>
    </xf>
    <xf numFmtId="0" fontId="0" fillId="0" borderId="0" xfId="0" applyFont="1" applyAlignment="1">
      <alignment horizontal="center" vertical="center"/>
    </xf>
    <xf numFmtId="0" fontId="60" fillId="21" borderId="2" xfId="0" applyFont="1" applyFill="1" applyBorder="1" applyAlignment="1">
      <alignment vertical="center"/>
    </xf>
    <xf numFmtId="0" fontId="60" fillId="21" borderId="2" xfId="0" applyFont="1" applyFill="1" applyBorder="1" applyAlignment="1">
      <alignment horizontal="center" vertical="center"/>
    </xf>
    <xf numFmtId="0" fontId="0" fillId="6" borderId="2" xfId="3" applyFont="1" applyFill="1" applyBorder="1" applyAlignment="1">
      <alignment horizontal="center" vertical="center" wrapText="1"/>
    </xf>
    <xf numFmtId="1" fontId="0" fillId="24" borderId="2" xfId="2" applyNumberFormat="1" applyFont="1" applyFill="1" applyBorder="1" applyAlignment="1">
      <alignment horizontal="center" vertical="center"/>
    </xf>
    <xf numFmtId="0" fontId="0" fillId="0" borderId="2" xfId="3" applyFont="1" applyFill="1" applyBorder="1" applyAlignment="1">
      <alignment horizontal="center" vertical="center" wrapText="1"/>
    </xf>
    <xf numFmtId="9" fontId="0" fillId="24" borderId="2" xfId="2" applyFont="1" applyFill="1" applyBorder="1" applyAlignment="1">
      <alignment horizontal="center" vertical="center"/>
    </xf>
    <xf numFmtId="9" fontId="0" fillId="0" borderId="0" xfId="0" applyNumberFormat="1" applyFont="1"/>
    <xf numFmtId="15" fontId="0" fillId="0" borderId="2" xfId="0" applyNumberFormat="1" applyFont="1" applyFill="1" applyBorder="1" applyAlignment="1">
      <alignment horizontal="right" vertical="center"/>
    </xf>
    <xf numFmtId="0" fontId="64" fillId="6" borderId="2" xfId="3" applyFont="1" applyFill="1" applyBorder="1" applyAlignment="1">
      <alignment horizontal="left" vertical="center" wrapText="1"/>
    </xf>
    <xf numFmtId="0" fontId="64" fillId="6" borderId="2" xfId="3" applyFont="1" applyFill="1" applyBorder="1" applyAlignment="1">
      <alignment horizontal="center" vertical="center" wrapText="1"/>
    </xf>
    <xf numFmtId="0" fontId="0" fillId="28" borderId="2" xfId="0" applyFont="1" applyFill="1" applyBorder="1"/>
    <xf numFmtId="0" fontId="60" fillId="28" borderId="2" xfId="0" applyFont="1" applyFill="1" applyBorder="1" applyAlignment="1">
      <alignment wrapText="1"/>
    </xf>
    <xf numFmtId="9" fontId="60" fillId="28" borderId="2" xfId="0" applyNumberFormat="1" applyFont="1" applyFill="1" applyBorder="1" applyAlignment="1">
      <alignment horizontal="center" wrapText="1"/>
    </xf>
    <xf numFmtId="0" fontId="60" fillId="21" borderId="2" xfId="0" applyFont="1" applyFill="1" applyBorder="1" applyAlignment="1">
      <alignment horizontal="left" vertical="center"/>
    </xf>
    <xf numFmtId="15" fontId="60" fillId="21" borderId="2" xfId="0" applyNumberFormat="1" applyFont="1" applyFill="1" applyBorder="1" applyAlignment="1">
      <alignment horizontal="left" vertical="center"/>
    </xf>
    <xf numFmtId="0" fontId="65" fillId="21" borderId="2" xfId="0" applyFont="1" applyFill="1" applyBorder="1" applyAlignment="1">
      <alignment horizontal="left" vertical="center"/>
    </xf>
    <xf numFmtId="10" fontId="65" fillId="21" borderId="2" xfId="0" applyNumberFormat="1" applyFont="1" applyFill="1" applyBorder="1" applyAlignment="1">
      <alignment horizontal="left" vertical="center"/>
    </xf>
    <xf numFmtId="0" fontId="0" fillId="6" borderId="2" xfId="3" applyFont="1" applyFill="1" applyBorder="1" applyAlignment="1">
      <alignment vertical="center" wrapText="1"/>
    </xf>
    <xf numFmtId="0" fontId="0" fillId="0" borderId="2" xfId="3" applyFont="1" applyFill="1" applyBorder="1" applyAlignment="1">
      <alignment vertical="center" wrapText="1"/>
    </xf>
    <xf numFmtId="15" fontId="0" fillId="0" borderId="2" xfId="0" applyNumberFormat="1" applyFont="1" applyFill="1" applyBorder="1" applyAlignment="1">
      <alignment vertical="center" wrapText="1"/>
    </xf>
    <xf numFmtId="9" fontId="0" fillId="6" borderId="2" xfId="0" applyNumberFormat="1" applyFont="1" applyFill="1" applyBorder="1" applyAlignment="1">
      <alignment horizontal="center" vertical="center" wrapText="1"/>
    </xf>
    <xf numFmtId="0" fontId="65" fillId="28" borderId="2" xfId="0" applyFont="1" applyFill="1" applyBorder="1" applyAlignment="1">
      <alignment wrapText="1"/>
    </xf>
    <xf numFmtId="0" fontId="0" fillId="0" borderId="2" xfId="10" applyFont="1" applyFill="1" applyBorder="1" applyAlignment="1">
      <alignment horizontal="center" vertical="center" wrapText="1"/>
    </xf>
    <xf numFmtId="1" fontId="64" fillId="24" borderId="2" xfId="0" applyNumberFormat="1" applyFont="1" applyFill="1" applyBorder="1" applyAlignment="1">
      <alignment horizontal="center" vertical="center"/>
    </xf>
    <xf numFmtId="0" fontId="64" fillId="0" borderId="2" xfId="10" applyFont="1" applyFill="1" applyBorder="1" applyAlignment="1">
      <alignment horizontal="center" vertical="center" wrapText="1"/>
    </xf>
    <xf numFmtId="1" fontId="64" fillId="24" borderId="2" xfId="2" applyNumberFormat="1" applyFont="1" applyFill="1" applyBorder="1" applyAlignment="1">
      <alignment horizontal="center" vertical="center"/>
    </xf>
    <xf numFmtId="15" fontId="0" fillId="0" borderId="2" xfId="10" applyNumberFormat="1" applyFont="1" applyFill="1" applyBorder="1" applyAlignment="1">
      <alignment horizontal="justify" vertical="center" wrapText="1"/>
    </xf>
    <xf numFmtId="15" fontId="0" fillId="0" borderId="2" xfId="3" applyNumberFormat="1" applyFont="1" applyFill="1" applyBorder="1" applyAlignment="1">
      <alignment horizontal="left" vertical="center" wrapText="1"/>
    </xf>
    <xf numFmtId="15" fontId="0" fillId="0" borderId="2" xfId="3" applyNumberFormat="1" applyFont="1" applyFill="1" applyBorder="1" applyAlignment="1">
      <alignment horizontal="justify" vertical="center" wrapText="1"/>
    </xf>
    <xf numFmtId="0" fontId="64" fillId="0" borderId="2" xfId="3" applyFont="1" applyFill="1" applyBorder="1" applyAlignment="1">
      <alignment vertical="center" wrapText="1"/>
    </xf>
    <xf numFmtId="15" fontId="64" fillId="0" borderId="2" xfId="3" applyNumberFormat="1" applyFont="1" applyFill="1" applyBorder="1" applyAlignment="1">
      <alignment horizontal="left" vertical="center" wrapText="1"/>
    </xf>
    <xf numFmtId="9" fontId="64" fillId="24" borderId="2" xfId="2" applyFont="1" applyFill="1" applyBorder="1" applyAlignment="1">
      <alignment horizontal="center" vertical="center"/>
    </xf>
    <xf numFmtId="9" fontId="64" fillId="6" borderId="2" xfId="0" applyNumberFormat="1" applyFont="1" applyFill="1" applyBorder="1" applyAlignment="1">
      <alignment horizontal="center" vertical="center" wrapText="1"/>
    </xf>
    <xf numFmtId="9" fontId="0" fillId="28" borderId="2" xfId="2" applyFont="1" applyFill="1" applyBorder="1" applyAlignment="1">
      <alignment horizontal="center" vertical="center" wrapText="1"/>
    </xf>
    <xf numFmtId="10" fontId="60" fillId="28" borderId="2" xfId="0" applyNumberFormat="1" applyFont="1" applyFill="1" applyBorder="1" applyAlignment="1">
      <alignment wrapText="1"/>
    </xf>
    <xf numFmtId="0" fontId="54" fillId="0" borderId="0" xfId="0" applyFont="1" applyBorder="1" applyAlignment="1">
      <alignment horizontal="center" vertical="center"/>
    </xf>
    <xf numFmtId="0" fontId="63" fillId="21" borderId="2" xfId="0" applyFont="1" applyFill="1" applyBorder="1" applyAlignment="1">
      <alignment horizontal="left" vertical="center"/>
    </xf>
    <xf numFmtId="0" fontId="65" fillId="21" borderId="2" xfId="0" applyFont="1" applyFill="1" applyBorder="1" applyAlignment="1">
      <alignment horizontal="center" vertical="center"/>
    </xf>
    <xf numFmtId="15" fontId="65" fillId="21" borderId="2" xfId="0" applyNumberFormat="1" applyFont="1" applyFill="1" applyBorder="1" applyAlignment="1">
      <alignment horizontal="left" vertical="center"/>
    </xf>
    <xf numFmtId="0" fontId="54" fillId="0" borderId="0" xfId="0" applyFont="1" applyAlignment="1">
      <alignment horizontal="center" vertical="center"/>
    </xf>
    <xf numFmtId="0" fontId="0" fillId="6" borderId="2" xfId="3" applyFont="1" applyFill="1" applyBorder="1" applyAlignment="1">
      <alignment horizontal="center" wrapText="1"/>
    </xf>
    <xf numFmtId="0" fontId="0" fillId="0" borderId="2" xfId="3" applyFont="1" applyFill="1" applyBorder="1" applyAlignment="1">
      <alignment horizontal="center" vertical="top" wrapText="1"/>
    </xf>
    <xf numFmtId="0" fontId="64" fillId="6" borderId="2" xfId="3" applyFont="1" applyFill="1" applyBorder="1" applyAlignment="1">
      <alignment horizontal="center" wrapText="1"/>
    </xf>
    <xf numFmtId="0" fontId="64" fillId="0" borderId="2" xfId="3" applyFont="1" applyFill="1" applyBorder="1" applyAlignment="1">
      <alignment horizontal="center" vertical="top" wrapText="1"/>
    </xf>
    <xf numFmtId="0" fontId="0" fillId="0" borderId="2" xfId="0" applyFont="1" applyFill="1" applyBorder="1" applyAlignment="1">
      <alignment horizontal="center" vertical="top" wrapText="1"/>
    </xf>
    <xf numFmtId="14" fontId="0" fillId="28" borderId="2" xfId="0" applyNumberFormat="1" applyFont="1" applyFill="1" applyBorder="1" applyAlignment="1">
      <alignment horizontal="left" wrapText="1"/>
    </xf>
    <xf numFmtId="0" fontId="65" fillId="21" borderId="2" xfId="0" applyFont="1" applyFill="1" applyBorder="1" applyAlignment="1">
      <alignment vertical="center"/>
    </xf>
    <xf numFmtId="0" fontId="0" fillId="21" borderId="2" xfId="0" applyFont="1" applyFill="1" applyBorder="1"/>
    <xf numFmtId="0" fontId="60" fillId="0" borderId="2" xfId="0" applyFont="1" applyBorder="1" applyAlignment="1">
      <alignment horizontal="left" vertical="center"/>
    </xf>
    <xf numFmtId="0" fontId="0" fillId="0" borderId="2" xfId="0" applyFont="1" applyBorder="1" applyAlignment="1">
      <alignment horizontal="center" vertical="center"/>
    </xf>
    <xf numFmtId="1" fontId="0" fillId="0" borderId="2" xfId="0" applyNumberFormat="1" applyFont="1" applyBorder="1" applyAlignment="1">
      <alignment horizontal="justify" vertical="center" wrapText="1"/>
    </xf>
    <xf numFmtId="0" fontId="0" fillId="0" borderId="2" xfId="0" applyFont="1" applyBorder="1" applyAlignment="1">
      <alignment horizontal="left" vertical="center"/>
    </xf>
    <xf numFmtId="15" fontId="0" fillId="0" borderId="2" xfId="0" applyNumberFormat="1" applyFont="1" applyBorder="1" applyAlignment="1">
      <alignment horizontal="left" vertical="center"/>
    </xf>
    <xf numFmtId="0" fontId="60" fillId="28" borderId="2" xfId="0" applyFont="1" applyFill="1" applyBorder="1" applyAlignment="1">
      <alignment horizontal="left" vertical="center"/>
    </xf>
    <xf numFmtId="0" fontId="60" fillId="28" borderId="2" xfId="0" applyFont="1" applyFill="1" applyBorder="1" applyAlignment="1">
      <alignment horizontal="center"/>
    </xf>
    <xf numFmtId="0" fontId="60" fillId="28" borderId="2" xfId="0" applyFont="1" applyFill="1" applyBorder="1" applyAlignment="1">
      <alignment horizontal="left"/>
    </xf>
    <xf numFmtId="0" fontId="65" fillId="28" borderId="2" xfId="0" applyFont="1" applyFill="1" applyBorder="1" applyAlignment="1"/>
    <xf numFmtId="10" fontId="60" fillId="28" borderId="2" xfId="2" applyNumberFormat="1" applyFont="1" applyFill="1" applyBorder="1" applyAlignment="1"/>
    <xf numFmtId="0" fontId="54" fillId="0" borderId="0" xfId="0" applyFont="1" applyBorder="1"/>
    <xf numFmtId="0" fontId="65" fillId="0" borderId="0" xfId="0" applyFont="1" applyAlignment="1">
      <alignment horizontal="left" vertical="center"/>
    </xf>
    <xf numFmtId="0" fontId="54" fillId="0" borderId="0" xfId="0" applyFont="1" applyAlignment="1">
      <alignment horizontal="left" vertical="center"/>
    </xf>
    <xf numFmtId="15" fontId="54" fillId="0" borderId="0" xfId="0" applyNumberFormat="1" applyFont="1" applyAlignment="1">
      <alignment horizontal="left" vertical="center"/>
    </xf>
    <xf numFmtId="0" fontId="18" fillId="0" borderId="2" xfId="0" applyNumberFormat="1" applyFont="1" applyBorder="1" applyAlignment="1">
      <alignment horizontal="left" vertical="center"/>
    </xf>
    <xf numFmtId="9" fontId="25" fillId="0" borderId="2" xfId="2" applyFont="1" applyBorder="1" applyAlignment="1">
      <alignment horizontal="center" vertical="center"/>
    </xf>
    <xf numFmtId="0" fontId="0" fillId="6" borderId="2" xfId="0" applyFont="1" applyFill="1" applyBorder="1" applyAlignment="1">
      <alignment horizontal="center" vertical="center"/>
    </xf>
    <xf numFmtId="0" fontId="0" fillId="0" borderId="2" xfId="3" applyFont="1" applyFill="1" applyBorder="1" applyAlignment="1">
      <alignment horizontal="left" vertical="center" wrapText="1"/>
    </xf>
    <xf numFmtId="15" fontId="0" fillId="0" borderId="2" xfId="3" applyNumberFormat="1" applyFont="1" applyFill="1" applyBorder="1" applyAlignment="1">
      <alignment horizontal="right" vertical="center" wrapText="1"/>
    </xf>
    <xf numFmtId="9" fontId="0" fillId="0" borderId="2" xfId="2" applyFont="1" applyBorder="1" applyAlignment="1">
      <alignment horizontal="center" vertical="center"/>
    </xf>
    <xf numFmtId="9" fontId="0" fillId="28" borderId="2" xfId="0" applyNumberFormat="1" applyFont="1" applyFill="1" applyBorder="1" applyAlignment="1">
      <alignment horizontal="center" vertical="center"/>
    </xf>
    <xf numFmtId="9" fontId="0" fillId="28" borderId="2" xfId="2" applyNumberFormat="1" applyFont="1" applyFill="1" applyBorder="1" applyAlignment="1">
      <alignment horizontal="center" vertical="center"/>
    </xf>
    <xf numFmtId="0" fontId="0" fillId="0" borderId="2" xfId="3" applyFont="1" applyFill="1" applyBorder="1" applyAlignment="1">
      <alignment horizontal="justify" vertical="center" wrapText="1"/>
    </xf>
    <xf numFmtId="0" fontId="0" fillId="6" borderId="2" xfId="0" applyFont="1" applyFill="1" applyBorder="1" applyAlignment="1">
      <alignment horizontal="center" vertical="center" wrapText="1"/>
    </xf>
    <xf numFmtId="0" fontId="0" fillId="6" borderId="2" xfId="3" applyFont="1" applyFill="1" applyBorder="1" applyAlignment="1">
      <alignment horizontal="left" vertical="center" wrapText="1"/>
    </xf>
    <xf numFmtId="15" fontId="0" fillId="0" borderId="2" xfId="0" applyNumberFormat="1" applyFont="1" applyFill="1" applyBorder="1" applyAlignment="1">
      <alignment horizontal="left" vertical="center" wrapText="1"/>
    </xf>
    <xf numFmtId="9" fontId="0" fillId="28" borderId="2" xfId="2" applyNumberFormat="1" applyFont="1" applyFill="1" applyBorder="1" applyAlignment="1">
      <alignment horizontal="center" vertical="center" wrapText="1"/>
    </xf>
    <xf numFmtId="0" fontId="64" fillId="6" borderId="2" xfId="0" applyFont="1" applyFill="1" applyBorder="1" applyAlignment="1">
      <alignment horizontal="center" vertical="center" wrapText="1"/>
    </xf>
    <xf numFmtId="0" fontId="64" fillId="0" borderId="2" xfId="3" applyFont="1" applyFill="1" applyBorder="1" applyAlignment="1">
      <alignment horizontal="left" vertical="center" wrapText="1"/>
    </xf>
    <xf numFmtId="15" fontId="0" fillId="0" borderId="2" xfId="0" applyNumberFormat="1" applyFont="1" applyFill="1" applyBorder="1" applyAlignment="1">
      <alignment horizontal="right" vertical="center" wrapText="1"/>
    </xf>
    <xf numFmtId="0" fontId="60" fillId="0" borderId="2" xfId="0" applyFont="1" applyBorder="1" applyAlignment="1">
      <alignment horizontal="left" vertical="center" wrapText="1"/>
    </xf>
    <xf numFmtId="0" fontId="0" fillId="0" borderId="2" xfId="0" applyFont="1" applyFill="1" applyBorder="1" applyAlignment="1">
      <alignment horizontal="center" vertical="center" wrapText="1"/>
    </xf>
    <xf numFmtId="0" fontId="0" fillId="0" borderId="2" xfId="10" applyFont="1" applyFill="1" applyBorder="1" applyAlignment="1">
      <alignment horizontal="left" vertical="center" wrapText="1"/>
    </xf>
    <xf numFmtId="15" fontId="0" fillId="0" borderId="2" xfId="10" applyNumberFormat="1" applyFont="1" applyFill="1" applyBorder="1" applyAlignment="1">
      <alignment horizontal="left" vertical="center" wrapText="1"/>
    </xf>
    <xf numFmtId="1" fontId="0" fillId="24" borderId="2" xfId="0" applyNumberFormat="1" applyFont="1" applyFill="1" applyBorder="1" applyAlignment="1">
      <alignment horizontal="center" vertical="center"/>
    </xf>
    <xf numFmtId="0" fontId="64" fillId="0" borderId="2" xfId="10" applyFont="1" applyFill="1" applyBorder="1" applyAlignment="1">
      <alignment horizontal="left" vertical="center" wrapText="1"/>
    </xf>
    <xf numFmtId="15" fontId="64" fillId="0" borderId="2" xfId="10" applyNumberFormat="1" applyFont="1" applyFill="1" applyBorder="1" applyAlignment="1">
      <alignment horizontal="left" vertical="center" wrapText="1"/>
    </xf>
    <xf numFmtId="0" fontId="60" fillId="0" borderId="2" xfId="0" applyFont="1" applyFill="1" applyBorder="1" applyAlignment="1">
      <alignment horizontal="left" vertical="center" wrapText="1"/>
    </xf>
    <xf numFmtId="15" fontId="64" fillId="0" borderId="2" xfId="0" applyNumberFormat="1"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6" borderId="2" xfId="3" applyFont="1" applyFill="1" applyBorder="1" applyAlignment="1">
      <alignment horizontal="left" vertical="center" wrapText="1"/>
    </xf>
    <xf numFmtId="0" fontId="18" fillId="6" borderId="2" xfId="0" applyFont="1" applyFill="1" applyBorder="1" applyAlignment="1">
      <alignment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15" fontId="2" fillId="0" borderId="2" xfId="0" applyNumberFormat="1" applyFont="1" applyFill="1" applyBorder="1" applyAlignment="1">
      <alignment horizontal="right" vertical="center" wrapText="1"/>
    </xf>
    <xf numFmtId="0" fontId="2" fillId="6"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15" fontId="0" fillId="0" borderId="2" xfId="0" applyNumberFormat="1" applyFont="1" applyFill="1" applyBorder="1" applyAlignment="1">
      <alignment horizontal="justify" vertical="center" wrapText="1"/>
    </xf>
    <xf numFmtId="15" fontId="0" fillId="0" borderId="2" xfId="0" applyNumberFormat="1" applyFont="1" applyFill="1" applyBorder="1" applyAlignment="1">
      <alignment horizontal="justify" vertical="center"/>
    </xf>
    <xf numFmtId="0" fontId="64" fillId="6" borderId="2" xfId="0" applyFont="1" applyFill="1" applyBorder="1" applyAlignment="1">
      <alignment horizontal="left" vertical="center" wrapText="1"/>
    </xf>
    <xf numFmtId="0" fontId="0" fillId="0" borderId="2" xfId="0" applyFont="1" applyBorder="1" applyAlignment="1">
      <alignment horizontal="left" vertical="center" wrapText="1"/>
    </xf>
    <xf numFmtId="0" fontId="2" fillId="0" borderId="2" xfId="0" applyFont="1" applyFill="1" applyBorder="1" applyAlignment="1">
      <alignment horizontal="center" vertical="center" textRotation="90" wrapText="1"/>
    </xf>
    <xf numFmtId="10" fontId="2" fillId="0" borderId="2" xfId="2" applyNumberFormat="1" applyFont="1" applyFill="1" applyBorder="1" applyAlignment="1">
      <alignment horizontal="center" vertical="center" wrapText="1"/>
    </xf>
    <xf numFmtId="0" fontId="2" fillId="0" borderId="2" xfId="2" applyNumberFormat="1" applyFont="1" applyFill="1" applyBorder="1" applyAlignment="1">
      <alignment horizontal="center" vertical="center" wrapText="1"/>
    </xf>
    <xf numFmtId="0" fontId="18" fillId="0" borderId="2" xfId="2" applyNumberFormat="1" applyFont="1" applyFill="1" applyBorder="1" applyAlignment="1">
      <alignment horizontal="center" vertical="center" wrapText="1"/>
    </xf>
    <xf numFmtId="9" fontId="2" fillId="0" borderId="2" xfId="2" applyFont="1" applyFill="1" applyBorder="1" applyAlignment="1">
      <alignment horizontal="center" vertical="center" wrapText="1"/>
    </xf>
    <xf numFmtId="9" fontId="2" fillId="0" borderId="2" xfId="2" applyNumberFormat="1" applyFont="1" applyFill="1" applyBorder="1" applyAlignment="1">
      <alignment horizontal="center" vertical="center" wrapText="1"/>
    </xf>
    <xf numFmtId="9" fontId="2" fillId="0" borderId="2" xfId="2" applyNumberFormat="1" applyFont="1" applyFill="1" applyBorder="1" applyAlignment="1">
      <alignment vertical="center" wrapText="1"/>
    </xf>
    <xf numFmtId="0" fontId="32" fillId="0" borderId="0" xfId="0" applyFont="1" applyAlignment="1">
      <alignment vertical="center" wrapText="1"/>
    </xf>
    <xf numFmtId="9" fontId="2" fillId="0" borderId="2" xfId="2" applyFont="1" applyFill="1" applyBorder="1" applyAlignment="1">
      <alignment horizontal="center" vertical="center" wrapText="1"/>
    </xf>
    <xf numFmtId="0" fontId="2" fillId="0" borderId="2" xfId="2" applyNumberFormat="1" applyFont="1" applyFill="1" applyBorder="1" applyAlignment="1">
      <alignment horizontal="center" vertical="center" wrapText="1"/>
    </xf>
    <xf numFmtId="9" fontId="2" fillId="0" borderId="2" xfId="2" applyNumberFormat="1" applyFont="1" applyFill="1" applyBorder="1" applyAlignment="1">
      <alignment vertical="center" wrapText="1"/>
    </xf>
    <xf numFmtId="9" fontId="2" fillId="0" borderId="2" xfId="2" applyNumberFormat="1" applyFont="1" applyFill="1" applyBorder="1" applyAlignment="1">
      <alignment horizontal="center" vertical="center" wrapText="1"/>
    </xf>
    <xf numFmtId="9" fontId="2" fillId="0" borderId="2" xfId="2" applyFont="1" applyFill="1" applyBorder="1" applyAlignment="1">
      <alignment horizontal="center" vertical="center" wrapText="1"/>
    </xf>
    <xf numFmtId="10" fontId="2" fillId="0" borderId="10" xfId="2" applyNumberFormat="1" applyFont="1" applyFill="1" applyBorder="1" applyAlignment="1">
      <alignment horizontal="center" vertical="center" wrapText="1"/>
    </xf>
    <xf numFmtId="10" fontId="2" fillId="0" borderId="2" xfId="2" applyNumberFormat="1" applyFont="1" applyFill="1" applyBorder="1" applyAlignment="1">
      <alignment horizontal="center" vertical="center" wrapText="1"/>
    </xf>
    <xf numFmtId="9" fontId="2" fillId="4" borderId="2" xfId="2" applyFont="1" applyFill="1" applyBorder="1" applyAlignment="1">
      <alignment horizontal="center" vertical="center"/>
    </xf>
    <xf numFmtId="9" fontId="2" fillId="4" borderId="2" xfId="2" applyNumberFormat="1" applyFont="1" applyFill="1" applyBorder="1" applyAlignment="1">
      <alignment horizontal="center" vertical="center" wrapText="1"/>
    </xf>
    <xf numFmtId="9" fontId="2" fillId="4" borderId="2" xfId="2" applyNumberFormat="1" applyFont="1" applyFill="1" applyBorder="1" applyAlignment="1">
      <alignment horizontal="center" vertical="center"/>
    </xf>
    <xf numFmtId="9" fontId="2" fillId="4" borderId="14" xfId="2" applyNumberFormat="1" applyFont="1" applyFill="1" applyBorder="1" applyAlignment="1">
      <alignment horizontal="left" vertical="center" indent="2"/>
    </xf>
    <xf numFmtId="9" fontId="2" fillId="4" borderId="2" xfId="2" applyNumberFormat="1" applyFont="1" applyFill="1" applyBorder="1" applyAlignment="1">
      <alignment horizontal="left" vertical="center" indent="2"/>
    </xf>
    <xf numFmtId="9" fontId="2" fillId="5" borderId="2" xfId="2" applyFont="1" applyFill="1" applyBorder="1" applyAlignment="1">
      <alignment horizontal="center" vertical="center"/>
    </xf>
    <xf numFmtId="9" fontId="2" fillId="4" borderId="14" xfId="2" applyNumberFormat="1" applyFont="1" applyFill="1" applyBorder="1" applyAlignment="1">
      <alignment horizontal="center" vertical="center"/>
    </xf>
    <xf numFmtId="9" fontId="3" fillId="4" borderId="2" xfId="2" applyNumberFormat="1" applyFont="1" applyFill="1" applyBorder="1" applyAlignment="1">
      <alignment horizontal="center" vertical="center"/>
    </xf>
    <xf numFmtId="9" fontId="3" fillId="4" borderId="2" xfId="2" applyNumberFormat="1" applyFont="1" applyFill="1" applyBorder="1" applyAlignment="1">
      <alignment horizontal="center" vertical="center" wrapText="1"/>
    </xf>
    <xf numFmtId="9" fontId="18" fillId="5" borderId="2" xfId="2" applyFont="1" applyFill="1" applyBorder="1" applyAlignment="1">
      <alignment horizontal="center" vertical="center"/>
    </xf>
    <xf numFmtId="9" fontId="2" fillId="29" borderId="2" xfId="2" applyFont="1" applyFill="1" applyBorder="1" applyAlignment="1">
      <alignment horizontal="center" vertical="center" wrapText="1"/>
    </xf>
    <xf numFmtId="0" fontId="60" fillId="30" borderId="0" xfId="11" applyFont="1" applyAlignment="1">
      <alignment horizontal="center" wrapText="1"/>
    </xf>
    <xf numFmtId="0" fontId="0" fillId="30" borderId="0" xfId="11" applyFont="1" applyAlignment="1">
      <alignment horizontal="center" wrapText="1"/>
    </xf>
    <xf numFmtId="0" fontId="4" fillId="0" borderId="2" xfId="0" applyFont="1" applyFill="1" applyBorder="1"/>
    <xf numFmtId="9" fontId="2" fillId="0" borderId="10" xfId="2" applyFont="1" applyFill="1" applyBorder="1" applyAlignment="1">
      <alignment horizontal="center" vertical="center" wrapText="1"/>
    </xf>
    <xf numFmtId="9" fontId="2" fillId="29" borderId="10" xfId="2" applyFont="1" applyFill="1" applyBorder="1" applyAlignment="1">
      <alignment horizontal="center" vertical="center" wrapText="1"/>
    </xf>
    <xf numFmtId="9" fontId="2" fillId="0" borderId="10" xfId="2" applyNumberFormat="1" applyFont="1" applyFill="1" applyBorder="1" applyAlignment="1">
      <alignment vertical="center" wrapText="1"/>
    </xf>
    <xf numFmtId="9" fontId="2" fillId="0" borderId="10" xfId="2" applyNumberFormat="1" applyFont="1" applyFill="1" applyBorder="1" applyAlignment="1">
      <alignment horizontal="center" vertical="center" wrapText="1"/>
    </xf>
    <xf numFmtId="0" fontId="2" fillId="0" borderId="3" xfId="0" applyFont="1" applyFill="1" applyBorder="1" applyAlignment="1">
      <alignment vertical="center" wrapText="1"/>
    </xf>
    <xf numFmtId="15" fontId="2" fillId="0" borderId="10" xfId="0" applyNumberFormat="1" applyFont="1" applyFill="1" applyBorder="1" applyAlignment="1">
      <alignment vertical="center" wrapText="1"/>
    </xf>
    <xf numFmtId="0" fontId="18" fillId="0" borderId="10" xfId="2" applyNumberFormat="1" applyFont="1" applyFill="1" applyBorder="1" applyAlignment="1">
      <alignment horizontal="center" vertical="center" wrapText="1"/>
    </xf>
    <xf numFmtId="0" fontId="32" fillId="0" borderId="0" xfId="4" applyFont="1" applyAlignment="1">
      <alignment horizontal="center"/>
    </xf>
    <xf numFmtId="0" fontId="7" fillId="0" borderId="0" xfId="4" applyFont="1" applyAlignment="1">
      <alignment horizontal="right"/>
    </xf>
    <xf numFmtId="0" fontId="32" fillId="0" borderId="0" xfId="4" applyFont="1" applyAlignment="1">
      <alignment horizontal="right"/>
    </xf>
    <xf numFmtId="0" fontId="2" fillId="0" borderId="0" xfId="4" applyFont="1" applyAlignment="1">
      <alignment horizontal="right"/>
    </xf>
    <xf numFmtId="0" fontId="6" fillId="3" borderId="2" xfId="0" applyFont="1" applyFill="1" applyBorder="1" applyAlignment="1">
      <alignment horizontal="right" vertical="center" wrapText="1"/>
    </xf>
    <xf numFmtId="15" fontId="2" fillId="0" borderId="2" xfId="4" applyNumberFormat="1" applyFont="1" applyFill="1" applyBorder="1" applyAlignment="1">
      <alignment horizontal="right" vertical="center" wrapText="1"/>
    </xf>
    <xf numFmtId="0" fontId="5" fillId="0" borderId="0" xfId="0" applyFont="1" applyAlignment="1">
      <alignment horizontal="center"/>
    </xf>
    <xf numFmtId="0" fontId="4" fillId="0" borderId="0" xfId="0" applyFont="1" applyAlignment="1">
      <alignment horizontal="left" vertical="center"/>
    </xf>
    <xf numFmtId="0" fontId="4" fillId="0" borderId="0" xfId="0" applyFont="1" applyAlignment="1">
      <alignment vertical="center"/>
    </xf>
    <xf numFmtId="9" fontId="2" fillId="0" borderId="0" xfId="2" applyNumberFormat="1" applyFont="1" applyBorder="1" applyAlignment="1">
      <alignment vertical="center"/>
    </xf>
    <xf numFmtId="9" fontId="2" fillId="0" borderId="0" xfId="2" applyNumberFormat="1" applyFont="1" applyBorder="1" applyAlignment="1">
      <alignment horizontal="center" vertical="center"/>
    </xf>
    <xf numFmtId="0" fontId="16" fillId="3" borderId="1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2" fillId="0" borderId="14" xfId="0" applyFont="1" applyBorder="1" applyAlignment="1">
      <alignment vertical="center"/>
    </xf>
    <xf numFmtId="9" fontId="2" fillId="0" borderId="2" xfId="2" applyFont="1" applyBorder="1" applyAlignment="1">
      <alignment vertical="center"/>
    </xf>
    <xf numFmtId="9" fontId="2" fillId="0" borderId="2" xfId="2"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14" xfId="0" applyFont="1" applyBorder="1" applyAlignment="1">
      <alignment vertical="center" wrapText="1"/>
    </xf>
    <xf numFmtId="0" fontId="2" fillId="0" borderId="19" xfId="0" applyFont="1" applyBorder="1" applyAlignment="1">
      <alignment vertical="center"/>
    </xf>
    <xf numFmtId="9" fontId="2" fillId="0" borderId="10" xfId="2" applyFont="1" applyBorder="1" applyAlignment="1">
      <alignment vertical="center"/>
    </xf>
    <xf numFmtId="9" fontId="2" fillId="0" borderId="10" xfId="2" applyFont="1" applyBorder="1" applyAlignment="1">
      <alignment horizontal="center" vertical="center"/>
    </xf>
    <xf numFmtId="0" fontId="2" fillId="0" borderId="10" xfId="0" applyFont="1" applyBorder="1" applyAlignment="1">
      <alignment vertical="center"/>
    </xf>
    <xf numFmtId="0" fontId="2" fillId="0" borderId="4" xfId="0" applyFont="1" applyBorder="1" applyAlignment="1">
      <alignment horizontal="center" vertical="center"/>
    </xf>
    <xf numFmtId="0" fontId="2" fillId="0" borderId="0" xfId="0" applyFont="1"/>
    <xf numFmtId="0" fontId="2" fillId="0" borderId="0" xfId="0" applyFont="1" applyBorder="1" applyAlignment="1">
      <alignment horizontal="left" vertical="center" wrapText="1"/>
    </xf>
    <xf numFmtId="0" fontId="3" fillId="30" borderId="0" xfId="11" applyFont="1" applyAlignment="1">
      <alignment horizontal="center" wrapText="1"/>
    </xf>
    <xf numFmtId="0" fontId="2" fillId="30" borderId="0" xfId="11" applyFont="1" applyAlignment="1">
      <alignment horizontal="center" wrapText="1"/>
    </xf>
    <xf numFmtId="0" fontId="16" fillId="3" borderId="2" xfId="0" applyFont="1" applyFill="1" applyBorder="1" applyAlignment="1">
      <alignment horizontal="center" vertical="center" wrapText="1"/>
    </xf>
    <xf numFmtId="0" fontId="2" fillId="0" borderId="0" xfId="0" applyFont="1" applyFill="1"/>
    <xf numFmtId="0" fontId="18" fillId="0" borderId="2" xfId="0" applyFont="1" applyFill="1" applyBorder="1" applyAlignment="1">
      <alignment horizontal="justify" vertical="center"/>
    </xf>
    <xf numFmtId="0" fontId="18" fillId="0" borderId="2" xfId="0" applyFont="1" applyFill="1" applyBorder="1" applyAlignment="1">
      <alignment horizontal="justify" vertical="center" wrapText="1"/>
    </xf>
    <xf numFmtId="0" fontId="2" fillId="0" borderId="2" xfId="0" applyFont="1" applyFill="1" applyBorder="1" applyAlignment="1">
      <alignment horizontal="center" vertical="center" wrapText="1" readingOrder="1"/>
    </xf>
    <xf numFmtId="0" fontId="18" fillId="0" borderId="0" xfId="0" applyFont="1" applyFill="1" applyAlignment="1">
      <alignment horizontal="center" wrapText="1"/>
    </xf>
    <xf numFmtId="0" fontId="18" fillId="0" borderId="0" xfId="0" applyFont="1" applyFill="1"/>
    <xf numFmtId="9" fontId="19" fillId="0" borderId="0" xfId="2" applyFont="1" applyFill="1" applyAlignment="1">
      <alignment horizontal="center"/>
    </xf>
    <xf numFmtId="9" fontId="18" fillId="0" borderId="0" xfId="2" applyFont="1" applyFill="1"/>
    <xf numFmtId="0" fontId="3" fillId="0" borderId="10" xfId="11" applyFont="1" applyFill="1" applyBorder="1" applyAlignment="1">
      <alignment horizontal="center" vertical="center" wrapText="1"/>
    </xf>
    <xf numFmtId="0" fontId="2" fillId="0" borderId="17" xfId="11" applyFont="1" applyFill="1" applyBorder="1" applyAlignment="1">
      <alignment horizontal="left" vertical="center" wrapText="1"/>
    </xf>
    <xf numFmtId="0" fontId="18" fillId="0" borderId="17" xfId="11" applyFont="1" applyFill="1" applyBorder="1" applyAlignment="1">
      <alignment horizontal="left" vertical="center" wrapText="1"/>
    </xf>
    <xf numFmtId="0" fontId="2" fillId="0" borderId="11" xfId="11" applyFont="1" applyFill="1" applyBorder="1" applyAlignment="1">
      <alignment horizontal="left" vertical="center" wrapText="1"/>
    </xf>
    <xf numFmtId="0" fontId="32" fillId="0" borderId="0" xfId="0" applyFont="1" applyAlignment="1"/>
    <xf numFmtId="0" fontId="32" fillId="0" borderId="0" xfId="0" applyFont="1" applyAlignment="1">
      <alignment horizontal="center"/>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3"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0" fontId="18" fillId="0" borderId="2" xfId="2" applyNumberFormat="1" applyFont="1" applyFill="1" applyBorder="1" applyAlignment="1">
      <alignment horizontal="center" vertical="center" wrapText="1"/>
    </xf>
    <xf numFmtId="170" fontId="19" fillId="0" borderId="2" xfId="2" applyNumberFormat="1" applyFont="1" applyFill="1" applyBorder="1" applyAlignment="1">
      <alignment horizontal="center" vertical="center" wrapText="1"/>
    </xf>
    <xf numFmtId="2" fontId="18" fillId="0" borderId="2" xfId="2" applyNumberFormat="1"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 xfId="0" applyFont="1" applyFill="1" applyBorder="1" applyAlignment="1">
      <alignment horizontal="center" vertical="center"/>
    </xf>
    <xf numFmtId="0" fontId="66" fillId="0" borderId="2" xfId="0" applyFont="1" applyFill="1" applyBorder="1" applyAlignment="1">
      <alignment horizontal="center" vertical="center" wrapText="1"/>
    </xf>
    <xf numFmtId="9" fontId="18" fillId="0" borderId="2" xfId="2" applyFont="1" applyFill="1" applyBorder="1" applyAlignment="1">
      <alignment horizontal="center" vertical="center" wrapText="1"/>
    </xf>
    <xf numFmtId="171" fontId="18" fillId="0" borderId="2" xfId="1" applyNumberFormat="1" applyFont="1" applyFill="1" applyBorder="1" applyAlignment="1">
      <alignment horizontal="center" vertical="center" wrapText="1"/>
    </xf>
    <xf numFmtId="0" fontId="2" fillId="0" borderId="2" xfId="0" applyFont="1" applyFill="1" applyBorder="1" applyAlignment="1">
      <alignment horizontal="justify" vertical="center" wrapText="1"/>
    </xf>
    <xf numFmtId="10" fontId="18" fillId="0" borderId="2" xfId="2"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justify" vertical="center" wrapText="1"/>
    </xf>
    <xf numFmtId="170" fontId="18"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readingOrder="1"/>
    </xf>
    <xf numFmtId="9" fontId="2" fillId="0" borderId="2" xfId="0" applyNumberFormat="1" applyFont="1" applyFill="1" applyBorder="1" applyAlignment="1">
      <alignment horizontal="center" vertical="center" wrapText="1" readingOrder="1"/>
    </xf>
    <xf numFmtId="9" fontId="2" fillId="0" borderId="2" xfId="2" applyFont="1" applyFill="1" applyBorder="1" applyAlignment="1">
      <alignment horizontal="center" vertical="center" wrapText="1" readingOrder="1"/>
    </xf>
    <xf numFmtId="0" fontId="2" fillId="0" borderId="2" xfId="3" applyFont="1" applyFill="1" applyBorder="1" applyAlignment="1">
      <alignment horizontal="center" vertical="center" wrapText="1" readingOrder="1"/>
    </xf>
    <xf numFmtId="0" fontId="18" fillId="0" borderId="2" xfId="3" applyFont="1" applyFill="1" applyBorder="1" applyAlignment="1">
      <alignment horizontal="center" vertical="center" wrapText="1" readingOrder="1"/>
    </xf>
    <xf numFmtId="170" fontId="3" fillId="0" borderId="2" xfId="2" applyNumberFormat="1" applyFont="1" applyFill="1" applyBorder="1" applyAlignment="1">
      <alignment horizontal="center" vertical="center" wrapText="1" readingOrder="1"/>
    </xf>
    <xf numFmtId="2" fontId="2" fillId="0" borderId="2" xfId="2" applyNumberFormat="1" applyFont="1" applyFill="1" applyBorder="1" applyAlignment="1">
      <alignment horizontal="center" vertical="center" wrapText="1" readingOrder="1"/>
    </xf>
    <xf numFmtId="170" fontId="2" fillId="0" borderId="2" xfId="2" applyNumberFormat="1" applyFont="1" applyFill="1" applyBorder="1" applyAlignment="1">
      <alignment horizontal="center" vertical="center" wrapText="1" readingOrder="1"/>
    </xf>
    <xf numFmtId="172" fontId="18" fillId="0" borderId="2" xfId="3" applyNumberFormat="1" applyFont="1" applyFill="1" applyBorder="1" applyAlignment="1">
      <alignment horizontal="center" vertical="center" wrapText="1"/>
    </xf>
    <xf numFmtId="1" fontId="18" fillId="0" borderId="2" xfId="3" applyNumberFormat="1" applyFont="1" applyFill="1" applyBorder="1" applyAlignment="1">
      <alignment horizontal="center" vertical="center" wrapText="1"/>
    </xf>
    <xf numFmtId="10" fontId="2" fillId="0" borderId="2" xfId="2" applyNumberFormat="1" applyFont="1" applyFill="1" applyBorder="1" applyAlignment="1">
      <alignment horizontal="center" vertical="center" wrapText="1"/>
    </xf>
    <xf numFmtId="0" fontId="2" fillId="0" borderId="2" xfId="0" applyFont="1" applyFill="1" applyBorder="1" applyAlignment="1">
      <alignment horizontal="center" vertical="center" textRotation="90" wrapText="1"/>
    </xf>
    <xf numFmtId="0" fontId="2" fillId="0" borderId="2" xfId="0" applyFont="1" applyFill="1" applyBorder="1" applyAlignment="1">
      <alignment horizontal="left" vertical="center" wrapText="1"/>
    </xf>
    <xf numFmtId="9" fontId="2" fillId="0" borderId="2" xfId="2" applyFont="1" applyFill="1" applyBorder="1" applyAlignment="1">
      <alignment horizontal="center" vertical="center" wrapText="1"/>
    </xf>
    <xf numFmtId="1" fontId="2" fillId="0" borderId="2" xfId="2" applyNumberFormat="1" applyFont="1" applyFill="1" applyBorder="1" applyAlignment="1">
      <alignment horizontal="center" vertical="center" wrapText="1"/>
    </xf>
    <xf numFmtId="9" fontId="2" fillId="29" borderId="2" xfId="2" applyFont="1" applyFill="1" applyBorder="1" applyAlignment="1">
      <alignment horizontal="center" vertical="center" wrapText="1"/>
    </xf>
    <xf numFmtId="9" fontId="2" fillId="0" borderId="2" xfId="2" applyNumberFormat="1" applyFont="1" applyFill="1" applyBorder="1" applyAlignment="1">
      <alignment vertical="center" wrapText="1"/>
    </xf>
    <xf numFmtId="15" fontId="2" fillId="0" borderId="2" xfId="0" applyNumberFormat="1" applyFont="1" applyFill="1" applyBorder="1" applyAlignment="1">
      <alignment horizontal="right" vertical="center" wrapText="1"/>
    </xf>
    <xf numFmtId="0" fontId="2"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15" fontId="2" fillId="0" borderId="2" xfId="0" applyNumberFormat="1" applyFont="1" applyBorder="1" applyAlignment="1">
      <alignment horizontal="left" vertical="center" wrapText="1"/>
    </xf>
    <xf numFmtId="10" fontId="2" fillId="0" borderId="10" xfId="2" applyNumberFormat="1" applyFont="1" applyFill="1" applyBorder="1" applyAlignment="1">
      <alignment horizontal="center" vertical="center" wrapText="1"/>
    </xf>
    <xf numFmtId="10" fontId="2" fillId="0" borderId="11" xfId="2" applyNumberFormat="1" applyFont="1" applyFill="1" applyBorder="1" applyAlignment="1">
      <alignment horizontal="center" vertical="center" wrapText="1"/>
    </xf>
    <xf numFmtId="9" fontId="2" fillId="0" borderId="2" xfId="2" applyNumberFormat="1" applyFont="1" applyFill="1" applyBorder="1" applyAlignment="1">
      <alignment horizontal="center" vertical="center" wrapText="1"/>
    </xf>
    <xf numFmtId="0" fontId="2" fillId="0" borderId="2" xfId="0" applyFont="1" applyBorder="1" applyAlignment="1">
      <alignment horizontal="center" vertical="center" textRotation="90" wrapText="1"/>
    </xf>
    <xf numFmtId="2" fontId="2" fillId="29" borderId="2" xfId="2" applyNumberFormat="1" applyFont="1" applyFill="1" applyBorder="1" applyAlignment="1">
      <alignment horizontal="center" vertical="center" wrapText="1"/>
    </xf>
    <xf numFmtId="0" fontId="2" fillId="6" borderId="2" xfId="0" applyFont="1" applyFill="1" applyBorder="1" applyAlignment="1">
      <alignment horizontal="left" vertical="center" wrapText="1"/>
    </xf>
    <xf numFmtId="1" fontId="2" fillId="29" borderId="2" xfId="2" applyNumberFormat="1" applyFont="1" applyFill="1" applyBorder="1" applyAlignment="1">
      <alignment horizontal="center" vertical="center" wrapText="1"/>
    </xf>
    <xf numFmtId="169" fontId="18" fillId="0" borderId="2" xfId="1" applyNumberFormat="1" applyFont="1" applyFill="1" applyBorder="1" applyAlignment="1">
      <alignment horizontal="center" vertical="center" wrapText="1"/>
    </xf>
    <xf numFmtId="169" fontId="18" fillId="29" borderId="2" xfId="1" applyNumberFormat="1" applyFont="1" applyFill="1" applyBorder="1" applyAlignment="1">
      <alignment horizontal="center" vertical="center" wrapText="1"/>
    </xf>
    <xf numFmtId="0" fontId="16" fillId="3" borderId="2" xfId="0" applyFont="1" applyFill="1" applyBorder="1" applyAlignment="1">
      <alignment horizontal="center" vertical="center"/>
    </xf>
    <xf numFmtId="0" fontId="32" fillId="0" borderId="0" xfId="0" applyFont="1" applyAlignment="1">
      <alignment horizontal="center" vertical="center"/>
    </xf>
    <xf numFmtId="0" fontId="2" fillId="0" borderId="2" xfId="2" applyNumberFormat="1" applyFont="1" applyFill="1" applyBorder="1" applyAlignment="1">
      <alignment horizontal="center" vertical="center" wrapText="1"/>
    </xf>
    <xf numFmtId="0" fontId="18" fillId="0" borderId="2" xfId="2" applyNumberFormat="1" applyFont="1" applyFill="1" applyBorder="1" applyAlignment="1">
      <alignment horizontal="center" vertical="center" wrapText="1"/>
    </xf>
    <xf numFmtId="0" fontId="18" fillId="0" borderId="65" xfId="3" applyNumberFormat="1" applyFont="1" applyFill="1" applyBorder="1" applyAlignment="1">
      <alignment horizontal="center" vertical="center" wrapText="1"/>
    </xf>
    <xf numFmtId="0" fontId="18" fillId="0" borderId="66" xfId="3" applyNumberFormat="1" applyFont="1" applyFill="1" applyBorder="1" applyAlignment="1">
      <alignment horizontal="center" vertical="center" wrapText="1"/>
    </xf>
    <xf numFmtId="0" fontId="32" fillId="0" borderId="0" xfId="4" applyFont="1" applyAlignment="1">
      <alignment horizontal="center"/>
    </xf>
    <xf numFmtId="0" fontId="32" fillId="0" borderId="0" xfId="0" applyFont="1" applyFill="1" applyAlignment="1">
      <alignment horizontal="center" vertical="center"/>
    </xf>
    <xf numFmtId="0" fontId="5" fillId="0" borderId="0" xfId="0" applyFont="1" applyFill="1" applyAlignment="1">
      <alignment horizontal="center" vertical="center"/>
    </xf>
    <xf numFmtId="0" fontId="32" fillId="0" borderId="0" xfId="0" applyFont="1" applyAlignment="1">
      <alignment horizontal="center" vertical="center" wrapText="1"/>
    </xf>
    <xf numFmtId="0" fontId="19" fillId="9" borderId="19" xfId="0" applyNumberFormat="1" applyFont="1" applyFill="1" applyBorder="1" applyAlignment="1">
      <alignment horizontal="center" vertical="center" textRotation="90"/>
    </xf>
    <xf numFmtId="0" fontId="19" fillId="9" borderId="16" xfId="0" applyNumberFormat="1" applyFont="1" applyFill="1" applyBorder="1" applyAlignment="1">
      <alignment horizontal="center" vertical="center" textRotation="90"/>
    </xf>
    <xf numFmtId="0" fontId="18" fillId="0" borderId="10" xfId="0" applyNumberFormat="1" applyFont="1" applyBorder="1" applyAlignment="1">
      <alignment horizontal="center" vertical="center" textRotation="90" wrapText="1"/>
    </xf>
    <xf numFmtId="0" fontId="18" fillId="0" borderId="11" xfId="0" applyNumberFormat="1" applyFont="1" applyBorder="1" applyAlignment="1">
      <alignment horizontal="center" vertical="center" textRotation="90" wrapText="1"/>
    </xf>
    <xf numFmtId="0" fontId="19" fillId="8" borderId="19" xfId="0" applyNumberFormat="1" applyFont="1" applyFill="1" applyBorder="1" applyAlignment="1">
      <alignment horizontal="center" vertical="center" textRotation="90"/>
    </xf>
    <xf numFmtId="0" fontId="19" fillId="8" borderId="18" xfId="0" applyNumberFormat="1" applyFont="1" applyFill="1" applyBorder="1" applyAlignment="1">
      <alignment horizontal="center" vertical="center" textRotation="90"/>
    </xf>
    <xf numFmtId="0" fontId="19" fillId="8" borderId="16" xfId="0" applyNumberFormat="1" applyFont="1" applyFill="1" applyBorder="1" applyAlignment="1">
      <alignment horizontal="center" vertical="center" textRotation="90"/>
    </xf>
    <xf numFmtId="0" fontId="18" fillId="0" borderId="17" xfId="0" applyNumberFormat="1" applyFont="1" applyBorder="1" applyAlignment="1">
      <alignment horizontal="center" vertical="center" textRotation="90" wrapText="1"/>
    </xf>
    <xf numFmtId="0" fontId="32" fillId="0" borderId="0" xfId="0" applyFont="1" applyBorder="1" applyAlignment="1">
      <alignment horizontal="center" vertical="center" wrapText="1"/>
    </xf>
    <xf numFmtId="0" fontId="19" fillId="10" borderId="19" xfId="0" applyNumberFormat="1" applyFont="1" applyFill="1" applyBorder="1" applyAlignment="1">
      <alignment horizontal="center" vertical="center" textRotation="90"/>
    </xf>
    <xf numFmtId="0" fontId="19" fillId="10" borderId="18" xfId="0" applyNumberFormat="1" applyFont="1" applyFill="1" applyBorder="1" applyAlignment="1">
      <alignment horizontal="center" vertical="center" textRotation="90"/>
    </xf>
    <xf numFmtId="0" fontId="19" fillId="10" borderId="16" xfId="0" applyNumberFormat="1" applyFont="1" applyFill="1" applyBorder="1" applyAlignment="1">
      <alignment horizontal="center" vertical="center" textRotation="90"/>
    </xf>
    <xf numFmtId="0" fontId="19" fillId="11" borderId="19" xfId="0" applyNumberFormat="1" applyFont="1" applyFill="1" applyBorder="1" applyAlignment="1">
      <alignment horizontal="center" vertical="center" textRotation="90"/>
    </xf>
    <xf numFmtId="0" fontId="19" fillId="11" borderId="18" xfId="0" applyNumberFormat="1" applyFont="1" applyFill="1" applyBorder="1" applyAlignment="1">
      <alignment horizontal="center" vertical="center" textRotation="90"/>
    </xf>
    <xf numFmtId="0" fontId="19" fillId="11" borderId="16" xfId="0" applyNumberFormat="1" applyFont="1" applyFill="1" applyBorder="1" applyAlignment="1">
      <alignment horizontal="center" vertical="center" textRotation="90"/>
    </xf>
    <xf numFmtId="0" fontId="44" fillId="0" borderId="0" xfId="0" applyNumberFormat="1" applyFont="1" applyBorder="1" applyAlignment="1">
      <alignment horizontal="center" wrapText="1"/>
    </xf>
    <xf numFmtId="9" fontId="0" fillId="28" borderId="2" xfId="2" applyNumberFormat="1" applyFont="1" applyFill="1" applyBorder="1" applyAlignment="1">
      <alignment horizontal="center" vertical="center"/>
    </xf>
    <xf numFmtId="0" fontId="61" fillId="0" borderId="0" xfId="0" applyFont="1" applyAlignment="1">
      <alignment horizontal="center" wrapText="1"/>
    </xf>
    <xf numFmtId="0" fontId="60" fillId="0" borderId="0" xfId="0" applyFont="1" applyAlignment="1">
      <alignment horizontal="center" vertical="center" wrapText="1"/>
    </xf>
    <xf numFmtId="0" fontId="59" fillId="0" borderId="0" xfId="0" applyFont="1" applyAlignment="1">
      <alignment horizontal="center" vertical="top" wrapText="1"/>
    </xf>
    <xf numFmtId="0" fontId="63" fillId="3" borderId="2" xfId="0" applyFont="1" applyFill="1" applyBorder="1" applyAlignment="1">
      <alignment horizontal="center" vertical="center" wrapText="1"/>
    </xf>
    <xf numFmtId="0" fontId="63" fillId="3" borderId="2" xfId="0" applyFont="1" applyFill="1" applyBorder="1" applyAlignment="1">
      <alignment horizontal="center" vertical="center"/>
    </xf>
    <xf numFmtId="15" fontId="63" fillId="3" borderId="2" xfId="0" applyNumberFormat="1" applyFont="1" applyFill="1" applyBorder="1" applyAlignment="1">
      <alignment horizontal="center" vertical="center" wrapText="1"/>
    </xf>
    <xf numFmtId="0" fontId="63" fillId="3" borderId="10" xfId="0" applyFont="1" applyFill="1" applyBorder="1" applyAlignment="1">
      <alignment horizontal="center" vertical="center" wrapText="1"/>
    </xf>
    <xf numFmtId="0" fontId="63" fillId="3" borderId="11" xfId="0" applyFont="1" applyFill="1" applyBorder="1" applyAlignment="1">
      <alignment horizontal="center" vertical="center" wrapText="1"/>
    </xf>
    <xf numFmtId="9" fontId="63" fillId="3" borderId="10" xfId="0" applyNumberFormat="1" applyFont="1" applyFill="1" applyBorder="1" applyAlignment="1">
      <alignment horizontal="center" vertical="center" wrapText="1"/>
    </xf>
    <xf numFmtId="9" fontId="63" fillId="3" borderId="11" xfId="0" applyNumberFormat="1" applyFont="1" applyFill="1" applyBorder="1" applyAlignment="1">
      <alignment horizontal="center" vertical="center" wrapText="1"/>
    </xf>
    <xf numFmtId="10" fontId="63" fillId="3" borderId="2" xfId="2" applyNumberFormat="1" applyFont="1" applyFill="1" applyBorder="1" applyAlignment="1">
      <alignment horizontal="center" vertical="center" wrapText="1"/>
    </xf>
    <xf numFmtId="15" fontId="0" fillId="6" borderId="2" xfId="3" applyNumberFormat="1" applyFont="1" applyFill="1" applyBorder="1" applyAlignment="1">
      <alignment horizontal="left" vertical="center" wrapText="1"/>
    </xf>
    <xf numFmtId="0" fontId="0" fillId="6" borderId="2" xfId="3" applyFont="1" applyFill="1" applyBorder="1" applyAlignment="1">
      <alignment horizontal="left" vertical="center" wrapText="1"/>
    </xf>
    <xf numFmtId="0" fontId="0" fillId="6" borderId="2" xfId="0" applyFont="1" applyFill="1" applyBorder="1" applyAlignment="1">
      <alignment horizontal="center" vertical="center"/>
    </xf>
    <xf numFmtId="0" fontId="0" fillId="6" borderId="2" xfId="3" applyFont="1" applyFill="1" applyBorder="1" applyAlignment="1">
      <alignment horizontal="justify" vertical="center" wrapText="1"/>
    </xf>
    <xf numFmtId="0" fontId="0" fillId="0" borderId="2" xfId="3" applyFont="1" applyFill="1" applyBorder="1" applyAlignment="1">
      <alignment horizontal="justify" vertical="center" wrapText="1"/>
    </xf>
    <xf numFmtId="15" fontId="0" fillId="0" borderId="2" xfId="3" applyNumberFormat="1" applyFont="1" applyFill="1" applyBorder="1" applyAlignment="1">
      <alignment horizontal="right" vertical="center" wrapText="1"/>
    </xf>
    <xf numFmtId="9" fontId="0" fillId="0" borderId="2" xfId="2" applyFont="1" applyBorder="1" applyAlignment="1">
      <alignment horizontal="center" vertical="center"/>
    </xf>
    <xf numFmtId="0" fontId="60" fillId="6" borderId="2" xfId="0" applyFont="1" applyFill="1" applyBorder="1" applyAlignment="1">
      <alignment horizontal="left" vertical="center" wrapText="1"/>
    </xf>
    <xf numFmtId="0" fontId="0" fillId="0" borderId="2" xfId="0" applyFont="1" applyFill="1" applyBorder="1" applyAlignment="1" applyProtection="1">
      <alignment horizontal="justify" vertical="center" wrapText="1"/>
      <protection hidden="1"/>
    </xf>
    <xf numFmtId="0" fontId="0" fillId="0" borderId="2" xfId="3" applyFont="1" applyFill="1" applyBorder="1" applyAlignment="1">
      <alignment horizontal="left" vertical="center" wrapText="1"/>
    </xf>
    <xf numFmtId="9" fontId="0" fillId="28" borderId="2" xfId="0" applyNumberFormat="1" applyFont="1" applyFill="1" applyBorder="1" applyAlignment="1">
      <alignment horizontal="center" vertical="center"/>
    </xf>
    <xf numFmtId="15" fontId="0" fillId="0" borderId="0" xfId="0" applyNumberFormat="1" applyFont="1" applyFill="1" applyBorder="1" applyAlignment="1">
      <alignment horizontal="left" vertical="center" wrapText="1"/>
    </xf>
    <xf numFmtId="0" fontId="0" fillId="6" borderId="2" xfId="0" applyFont="1" applyFill="1" applyBorder="1" applyAlignment="1">
      <alignment horizontal="center" vertical="center" wrapText="1"/>
    </xf>
    <xf numFmtId="0" fontId="60" fillId="6" borderId="2" xfId="0" applyFont="1" applyFill="1" applyBorder="1" applyAlignment="1">
      <alignment horizontal="left" vertical="center"/>
    </xf>
    <xf numFmtId="15" fontId="0" fillId="0" borderId="2" xfId="0" applyNumberFormat="1" applyFont="1" applyFill="1" applyBorder="1" applyAlignment="1">
      <alignment horizontal="left" vertical="center" wrapText="1"/>
    </xf>
    <xf numFmtId="9" fontId="0" fillId="28" borderId="2" xfId="0" applyNumberFormat="1" applyFont="1" applyFill="1" applyBorder="1" applyAlignment="1">
      <alignment horizontal="center" vertical="center" wrapText="1"/>
    </xf>
    <xf numFmtId="9" fontId="0" fillId="28" borderId="2" xfId="2" applyNumberFormat="1" applyFont="1" applyFill="1" applyBorder="1" applyAlignment="1">
      <alignment horizontal="center" vertical="center" wrapText="1"/>
    </xf>
    <xf numFmtId="0" fontId="60" fillId="28" borderId="2" xfId="0" applyFont="1" applyFill="1" applyBorder="1" applyAlignment="1">
      <alignment horizontal="left" wrapText="1"/>
    </xf>
    <xf numFmtId="0" fontId="64" fillId="6" borderId="2" xfId="0" applyFont="1" applyFill="1" applyBorder="1" applyAlignment="1">
      <alignment horizontal="center" vertical="center" wrapText="1"/>
    </xf>
    <xf numFmtId="0" fontId="64" fillId="0" borderId="2" xfId="3" applyFont="1" applyFill="1" applyBorder="1" applyAlignment="1">
      <alignment horizontal="left" vertical="center" wrapText="1"/>
    </xf>
    <xf numFmtId="15" fontId="0" fillId="0" borderId="2" xfId="0" applyNumberFormat="1" applyFont="1" applyFill="1" applyBorder="1" applyAlignment="1">
      <alignment horizontal="right" vertical="center" wrapText="1"/>
    </xf>
    <xf numFmtId="9" fontId="0" fillId="6" borderId="2" xfId="2" applyNumberFormat="1" applyFont="1" applyFill="1" applyBorder="1" applyAlignment="1">
      <alignment horizontal="center" vertical="center" wrapText="1"/>
    </xf>
    <xf numFmtId="0" fontId="60" fillId="0" borderId="2" xfId="0" applyFont="1" applyBorder="1" applyAlignment="1">
      <alignment horizontal="left" vertical="center" wrapText="1"/>
    </xf>
    <xf numFmtId="0" fontId="0" fillId="0" borderId="2" xfId="0" applyFont="1" applyFill="1" applyBorder="1" applyAlignment="1">
      <alignment horizontal="center" vertical="center" wrapText="1"/>
    </xf>
    <xf numFmtId="0" fontId="0" fillId="0" borderId="2" xfId="10" applyFont="1" applyFill="1" applyBorder="1" applyAlignment="1">
      <alignment horizontal="left" vertical="center" wrapText="1"/>
    </xf>
    <xf numFmtId="0" fontId="0" fillId="0" borderId="2" xfId="10" applyFont="1" applyFill="1" applyBorder="1" applyAlignment="1">
      <alignment horizontal="justify" vertical="center" wrapText="1"/>
    </xf>
    <xf numFmtId="15" fontId="0" fillId="0" borderId="2" xfId="10" applyNumberFormat="1" applyFont="1" applyFill="1" applyBorder="1" applyAlignment="1">
      <alignment horizontal="left" vertical="center" wrapText="1"/>
    </xf>
    <xf numFmtId="0" fontId="64" fillId="0" borderId="2" xfId="0" applyFont="1" applyFill="1" applyBorder="1" applyAlignment="1">
      <alignment horizontal="center" vertical="center" wrapText="1"/>
    </xf>
    <xf numFmtId="0" fontId="64" fillId="0" borderId="2" xfId="10" applyFont="1" applyFill="1" applyBorder="1" applyAlignment="1">
      <alignment horizontal="left" vertical="center" wrapText="1"/>
    </xf>
    <xf numFmtId="15" fontId="64" fillId="0" borderId="2" xfId="10" applyNumberFormat="1" applyFont="1" applyFill="1" applyBorder="1" applyAlignment="1">
      <alignment horizontal="left" vertical="center" wrapText="1"/>
    </xf>
    <xf numFmtId="9" fontId="64" fillId="6" borderId="2" xfId="2" applyNumberFormat="1" applyFont="1" applyFill="1" applyBorder="1" applyAlignment="1">
      <alignment horizontal="center" vertical="center" wrapText="1"/>
    </xf>
    <xf numFmtId="0" fontId="0" fillId="0" borderId="2" xfId="0" applyFont="1" applyBorder="1" applyAlignment="1">
      <alignment vertical="center" wrapText="1"/>
    </xf>
    <xf numFmtId="15" fontId="0" fillId="0" borderId="2" xfId="6" applyNumberFormat="1" applyFont="1" applyFill="1" applyBorder="1" applyAlignment="1">
      <alignment horizontal="justify" vertical="center" wrapText="1"/>
    </xf>
    <xf numFmtId="1" fontId="0" fillId="24" borderId="2" xfId="0" applyNumberFormat="1" applyFont="1" applyFill="1" applyBorder="1" applyAlignment="1">
      <alignment horizontal="center" vertical="center"/>
    </xf>
    <xf numFmtId="0" fontId="64" fillId="0" borderId="2" xfId="0" applyFont="1" applyFill="1" applyBorder="1" applyAlignment="1">
      <alignment horizontal="left" vertical="center" wrapText="1"/>
    </xf>
    <xf numFmtId="15" fontId="64" fillId="0" borderId="2" xfId="0" applyNumberFormat="1" applyFont="1" applyFill="1" applyBorder="1" applyAlignment="1">
      <alignment horizontal="left" vertical="center" wrapText="1"/>
    </xf>
    <xf numFmtId="0" fontId="60"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60" fillId="28" borderId="2" xfId="0" applyFont="1" applyFill="1" applyBorder="1" applyAlignment="1">
      <alignment horizontal="left" vertical="center" wrapText="1"/>
    </xf>
    <xf numFmtId="0" fontId="36" fillId="0" borderId="0" xfId="7" applyFont="1" applyProtection="1">
      <protection locked="0"/>
    </xf>
    <xf numFmtId="0" fontId="36" fillId="0" borderId="0" xfId="7" applyFont="1" applyAlignment="1" applyProtection="1">
      <alignment horizontal="center" vertical="center"/>
      <protection locked="0"/>
    </xf>
    <xf numFmtId="0" fontId="36" fillId="0" borderId="30" xfId="7" applyFont="1" applyBorder="1" applyAlignment="1" applyProtection="1">
      <alignment horizontal="center" vertical="center" wrapText="1"/>
      <protection locked="0"/>
    </xf>
    <xf numFmtId="0" fontId="36" fillId="0" borderId="53" xfId="7" applyFont="1" applyBorder="1" applyAlignment="1" applyProtection="1">
      <alignment horizontal="center" vertical="center" wrapText="1"/>
      <protection locked="0"/>
    </xf>
    <xf numFmtId="14" fontId="36" fillId="0" borderId="31" xfId="7" applyNumberFormat="1" applyFont="1" applyBorder="1" applyAlignment="1" applyProtection="1">
      <alignment horizontal="center" vertical="center" wrapText="1"/>
      <protection locked="0"/>
    </xf>
    <xf numFmtId="14" fontId="36" fillId="0" borderId="55" xfId="7" applyNumberFormat="1" applyFont="1" applyBorder="1" applyAlignment="1" applyProtection="1">
      <alignment horizontal="center" vertical="center" wrapText="1"/>
      <protection locked="0"/>
    </xf>
    <xf numFmtId="0" fontId="36" fillId="0" borderId="10" xfId="7" applyFont="1" applyBorder="1" applyAlignment="1" applyProtection="1">
      <alignment horizontal="center" vertical="center" wrapText="1"/>
      <protection locked="0"/>
    </xf>
    <xf numFmtId="9" fontId="47" fillId="0" borderId="10" xfId="9" applyFont="1" applyFill="1" applyBorder="1" applyAlignment="1" applyProtection="1">
      <alignment horizontal="center" vertical="center" wrapText="1"/>
      <protection locked="0"/>
    </xf>
    <xf numFmtId="9" fontId="47" fillId="0" borderId="53" xfId="9" applyFont="1" applyFill="1" applyBorder="1" applyAlignment="1" applyProtection="1">
      <alignment horizontal="center" vertical="center" wrapText="1"/>
      <protection locked="0"/>
    </xf>
    <xf numFmtId="0" fontId="36" fillId="0" borderId="28" xfId="7" applyFont="1" applyBorder="1" applyAlignment="1" applyProtection="1">
      <alignment horizontal="center" vertical="center" wrapText="1"/>
      <protection locked="0"/>
    </xf>
    <xf numFmtId="0" fontId="36" fillId="0" borderId="55" xfId="7" applyFont="1" applyBorder="1" applyAlignment="1" applyProtection="1">
      <alignment horizontal="center" vertical="center" wrapText="1"/>
      <protection locked="0"/>
    </xf>
    <xf numFmtId="0" fontId="36" fillId="0" borderId="48" xfId="7" applyFont="1" applyBorder="1" applyAlignment="1" applyProtection="1">
      <alignment horizontal="center" vertical="center" wrapText="1"/>
      <protection locked="0"/>
    </xf>
    <xf numFmtId="0" fontId="36" fillId="0" borderId="56" xfId="7" applyFont="1" applyBorder="1" applyAlignment="1" applyProtection="1">
      <alignment horizontal="center" vertical="center" wrapText="1"/>
      <protection locked="0"/>
    </xf>
    <xf numFmtId="0" fontId="36" fillId="0" borderId="29" xfId="7" applyFont="1" applyBorder="1" applyAlignment="1" applyProtection="1">
      <alignment horizontal="center" vertical="center" wrapText="1"/>
      <protection locked="0"/>
    </xf>
    <xf numFmtId="0" fontId="36" fillId="0" borderId="31" xfId="7" applyFont="1" applyBorder="1" applyAlignment="1" applyProtection="1">
      <alignment horizontal="center" vertical="center" wrapText="1"/>
      <protection locked="0"/>
    </xf>
    <xf numFmtId="0" fontId="48" fillId="0" borderId="50" xfId="7" applyFont="1" applyBorder="1" applyAlignment="1" applyProtection="1">
      <alignment horizontal="justify" vertical="center" wrapText="1"/>
      <protection locked="0"/>
    </xf>
    <xf numFmtId="0" fontId="48" fillId="0" borderId="55" xfId="7" applyFont="1" applyBorder="1" applyAlignment="1" applyProtection="1">
      <alignment horizontal="justify" vertical="center" wrapText="1"/>
      <protection locked="0"/>
    </xf>
    <xf numFmtId="0" fontId="36" fillId="0" borderId="29" xfId="7" applyFont="1" applyBorder="1" applyAlignment="1" applyProtection="1">
      <alignment horizontal="justify" vertical="center" wrapText="1"/>
      <protection locked="0"/>
    </xf>
    <xf numFmtId="0" fontId="36" fillId="0" borderId="56" xfId="7" applyFont="1" applyBorder="1" applyAlignment="1" applyProtection="1">
      <alignment horizontal="justify" vertical="center" wrapText="1"/>
      <protection locked="0"/>
    </xf>
    <xf numFmtId="9" fontId="47" fillId="0" borderId="11" xfId="9" applyFont="1" applyFill="1" applyBorder="1" applyAlignment="1" applyProtection="1">
      <alignment horizontal="center" vertical="center" wrapText="1"/>
      <protection locked="0"/>
    </xf>
    <xf numFmtId="0" fontId="36" fillId="0" borderId="11" xfId="7" applyFont="1" applyBorder="1" applyAlignment="1" applyProtection="1">
      <alignment horizontal="center" vertical="center" wrapText="1"/>
      <protection locked="0"/>
    </xf>
    <xf numFmtId="0" fontId="36" fillId="0" borderId="17" xfId="7" applyFont="1" applyBorder="1" applyAlignment="1" applyProtection="1">
      <alignment horizontal="center" vertical="center" wrapText="1"/>
      <protection locked="0"/>
    </xf>
    <xf numFmtId="0" fontId="36" fillId="0" borderId="17" xfId="7" applyFont="1" applyBorder="1" applyAlignment="1" applyProtection="1">
      <alignment horizontal="justify" vertical="center" wrapText="1"/>
      <protection locked="0"/>
    </xf>
    <xf numFmtId="0" fontId="36" fillId="0" borderId="53" xfId="7" applyFont="1" applyBorder="1" applyAlignment="1" applyProtection="1">
      <alignment horizontal="justify" vertical="center" wrapText="1"/>
      <protection locked="0"/>
    </xf>
    <xf numFmtId="0" fontId="44" fillId="0" borderId="17" xfId="7" applyFont="1" applyBorder="1" applyAlignment="1" applyProtection="1">
      <alignment horizontal="center" vertical="center"/>
      <protection locked="0"/>
    </xf>
    <xf numFmtId="0" fontId="44" fillId="0" borderId="53" xfId="7" applyFont="1" applyBorder="1" applyAlignment="1" applyProtection="1">
      <alignment horizontal="center" vertical="center"/>
      <protection locked="0"/>
    </xf>
    <xf numFmtId="0" fontId="36" fillId="0" borderId="5" xfId="7" applyFont="1" applyBorder="1" applyAlignment="1" applyProtection="1">
      <alignment horizontal="center" vertical="center" wrapText="1"/>
      <protection locked="0"/>
    </xf>
    <xf numFmtId="0" fontId="36" fillId="0" borderId="54" xfId="7" applyFont="1" applyBorder="1" applyAlignment="1" applyProtection="1">
      <alignment horizontal="center" vertical="center" wrapText="1"/>
      <protection locked="0"/>
    </xf>
    <xf numFmtId="0" fontId="36" fillId="26" borderId="10" xfId="7" applyFont="1" applyFill="1" applyBorder="1" applyAlignment="1" applyProtection="1">
      <alignment horizontal="center" vertical="center" wrapText="1"/>
      <protection locked="0"/>
    </xf>
    <xf numFmtId="0" fontId="36" fillId="26" borderId="11" xfId="7" applyFont="1" applyFill="1" applyBorder="1" applyAlignment="1" applyProtection="1">
      <alignment horizontal="center" vertical="center" wrapText="1"/>
      <protection locked="0"/>
    </xf>
    <xf numFmtId="9" fontId="47" fillId="26" borderId="10" xfId="9" applyFont="1" applyFill="1" applyBorder="1" applyAlignment="1" applyProtection="1">
      <alignment horizontal="center" vertical="center" wrapText="1"/>
      <protection locked="0"/>
    </xf>
    <xf numFmtId="9" fontId="47" fillId="26" borderId="11" xfId="9" applyFont="1" applyFill="1" applyBorder="1" applyAlignment="1" applyProtection="1">
      <alignment horizontal="center" vertical="center" wrapText="1"/>
      <protection locked="0"/>
    </xf>
    <xf numFmtId="0" fontId="48" fillId="0" borderId="44" xfId="7" applyFont="1" applyBorder="1" applyAlignment="1" applyProtection="1">
      <alignment horizontal="justify" vertical="center" wrapText="1"/>
      <protection locked="0"/>
    </xf>
    <xf numFmtId="0" fontId="36" fillId="0" borderId="10" xfId="7" applyFont="1" applyBorder="1" applyAlignment="1" applyProtection="1">
      <alignment horizontal="justify" vertical="center" wrapText="1"/>
      <protection locked="0"/>
    </xf>
    <xf numFmtId="0" fontId="36" fillId="0" borderId="11" xfId="7" applyFont="1" applyBorder="1" applyAlignment="1" applyProtection="1">
      <alignment horizontal="justify" vertical="center" wrapText="1"/>
      <protection locked="0"/>
    </xf>
    <xf numFmtId="0" fontId="44" fillId="0" borderId="11" xfId="7" applyFont="1" applyBorder="1" applyAlignment="1" applyProtection="1">
      <alignment horizontal="center" vertical="center"/>
      <protection locked="0"/>
    </xf>
    <xf numFmtId="0" fontId="36" fillId="0" borderId="42" xfId="7" applyFont="1" applyBorder="1" applyAlignment="1" applyProtection="1">
      <alignment horizontal="center" vertical="center" wrapText="1"/>
      <protection locked="0"/>
    </xf>
    <xf numFmtId="9" fontId="47" fillId="0" borderId="30" xfId="9" applyFont="1" applyFill="1" applyBorder="1" applyAlignment="1" applyProtection="1">
      <alignment horizontal="center" vertical="center" wrapText="1"/>
      <protection locked="0"/>
    </xf>
    <xf numFmtId="0" fontId="48" fillId="0" borderId="31" xfId="7" applyFont="1" applyBorder="1" applyAlignment="1" applyProtection="1">
      <alignment horizontal="justify" vertical="center" wrapText="1"/>
      <protection locked="0"/>
    </xf>
    <xf numFmtId="0" fontId="50" fillId="26" borderId="59" xfId="7" applyFont="1" applyFill="1" applyBorder="1" applyAlignment="1" applyProtection="1">
      <alignment horizontal="center" vertical="center" wrapText="1"/>
      <protection locked="0"/>
    </xf>
    <xf numFmtId="0" fontId="51" fillId="26" borderId="60" xfId="7" applyFont="1" applyFill="1" applyBorder="1" applyAlignment="1" applyProtection="1">
      <alignment horizontal="center" vertical="center" wrapText="1"/>
      <protection locked="0"/>
    </xf>
    <xf numFmtId="0" fontId="51" fillId="26" borderId="39" xfId="7" applyFont="1" applyFill="1" applyBorder="1" applyAlignment="1" applyProtection="1">
      <alignment horizontal="center" vertical="center" wrapText="1"/>
      <protection locked="0"/>
    </xf>
    <xf numFmtId="0" fontId="51" fillId="26" borderId="61" xfId="7" applyFont="1" applyFill="1" applyBorder="1" applyAlignment="1" applyProtection="1">
      <alignment horizontal="center" vertical="center" wrapText="1"/>
      <protection locked="0"/>
    </xf>
    <xf numFmtId="0" fontId="51" fillId="26" borderId="0" xfId="7" applyFont="1" applyFill="1" applyAlignment="1" applyProtection="1">
      <alignment horizontal="center" vertical="center" wrapText="1"/>
      <protection locked="0"/>
    </xf>
    <xf numFmtId="0" fontId="51" fillId="26" borderId="45" xfId="7" applyFont="1" applyFill="1" applyBorder="1" applyAlignment="1" applyProtection="1">
      <alignment horizontal="center" vertical="center" wrapText="1"/>
      <protection locked="0"/>
    </xf>
    <xf numFmtId="0" fontId="51" fillId="26" borderId="62" xfId="7" applyFont="1" applyFill="1" applyBorder="1" applyAlignment="1" applyProtection="1">
      <alignment horizontal="center" vertical="center" wrapText="1"/>
      <protection locked="0"/>
    </xf>
    <xf numFmtId="0" fontId="51" fillId="26" borderId="63" xfId="7" applyFont="1" applyFill="1" applyBorder="1" applyAlignment="1" applyProtection="1">
      <alignment horizontal="center" vertical="center" wrapText="1"/>
      <protection locked="0"/>
    </xf>
    <xf numFmtId="0" fontId="51" fillId="26" borderId="58" xfId="7" applyFont="1" applyFill="1" applyBorder="1" applyAlignment="1" applyProtection="1">
      <alignment horizontal="center" vertical="center" wrapText="1"/>
      <protection locked="0"/>
    </xf>
    <xf numFmtId="0" fontId="36" fillId="0" borderId="36" xfId="7" applyFont="1" applyBorder="1" applyAlignment="1" applyProtection="1">
      <alignment horizontal="center" vertical="center" wrapText="1"/>
      <protection locked="0"/>
    </xf>
    <xf numFmtId="0" fontId="36" fillId="0" borderId="30" xfId="7" applyFont="1" applyBorder="1" applyAlignment="1" applyProtection="1">
      <alignment horizontal="justify" vertical="center" wrapText="1"/>
      <protection locked="0"/>
    </xf>
    <xf numFmtId="0" fontId="44" fillId="0" borderId="30" xfId="7" applyFont="1" applyBorder="1" applyAlignment="1" applyProtection="1">
      <alignment horizontal="center" vertical="center"/>
      <protection locked="0"/>
    </xf>
    <xf numFmtId="0" fontId="44" fillId="0" borderId="10" xfId="7" applyFont="1" applyBorder="1" applyAlignment="1" applyProtection="1">
      <alignment horizontal="center" vertical="center"/>
      <protection locked="0"/>
    </xf>
    <xf numFmtId="0" fontId="36" fillId="0" borderId="10" xfId="7" applyFont="1" applyBorder="1" applyAlignment="1" applyProtection="1">
      <alignment horizontal="center" vertical="center"/>
      <protection locked="0"/>
    </xf>
    <xf numFmtId="0" fontId="36" fillId="0" borderId="53" xfId="7" applyFont="1" applyBorder="1" applyAlignment="1" applyProtection="1">
      <alignment horizontal="center" vertical="center"/>
      <protection locked="0"/>
    </xf>
    <xf numFmtId="9" fontId="47" fillId="0" borderId="17" xfId="9" applyFont="1" applyFill="1" applyBorder="1" applyAlignment="1" applyProtection="1">
      <alignment horizontal="center" vertical="center" wrapText="1"/>
      <protection locked="0"/>
    </xf>
    <xf numFmtId="0" fontId="36" fillId="0" borderId="27" xfId="7" applyFont="1" applyBorder="1" applyAlignment="1" applyProtection="1">
      <alignment horizontal="center" vertical="center" wrapText="1"/>
      <protection locked="0"/>
    </xf>
    <xf numFmtId="0" fontId="36" fillId="26" borderId="38" xfId="7" applyFont="1" applyFill="1" applyBorder="1" applyAlignment="1">
      <alignment horizontal="center" vertical="center" wrapText="1"/>
    </xf>
    <xf numFmtId="0" fontId="36" fillId="26" borderId="18" xfId="7" applyFont="1" applyFill="1" applyBorder="1" applyAlignment="1">
      <alignment horizontal="center" vertical="center" wrapText="1"/>
    </xf>
    <xf numFmtId="0" fontId="36" fillId="26" borderId="57" xfId="7" applyFont="1" applyFill="1" applyBorder="1" applyAlignment="1">
      <alignment horizontal="center" vertical="center" wrapText="1"/>
    </xf>
    <xf numFmtId="14" fontId="49" fillId="26" borderId="38" xfId="7" applyNumberFormat="1" applyFont="1" applyFill="1" applyBorder="1" applyAlignment="1">
      <alignment horizontal="center" vertical="center" wrapText="1"/>
    </xf>
    <xf numFmtId="14" fontId="49" fillId="26" borderId="18" xfId="7" applyNumberFormat="1" applyFont="1" applyFill="1" applyBorder="1" applyAlignment="1">
      <alignment horizontal="center" vertical="center" wrapText="1"/>
    </xf>
    <xf numFmtId="14" fontId="49" fillId="26" borderId="57" xfId="7" applyNumberFormat="1" applyFont="1" applyFill="1" applyBorder="1" applyAlignment="1">
      <alignment horizontal="center" vertical="center" wrapText="1"/>
    </xf>
    <xf numFmtId="0" fontId="36" fillId="26" borderId="38" xfId="7" applyFont="1" applyFill="1" applyBorder="1" applyAlignment="1" applyProtection="1">
      <alignment horizontal="center" vertical="center" wrapText="1"/>
      <protection locked="0"/>
    </xf>
    <xf numFmtId="0" fontId="36" fillId="26" borderId="18" xfId="7" applyFont="1" applyFill="1" applyBorder="1" applyAlignment="1" applyProtection="1">
      <alignment horizontal="center" vertical="center" wrapText="1"/>
      <protection locked="0"/>
    </xf>
    <xf numFmtId="0" fontId="36" fillId="26" borderId="57" xfId="7" applyFont="1" applyFill="1" applyBorder="1" applyAlignment="1" applyProtection="1">
      <alignment horizontal="center" vertical="center" wrapText="1"/>
      <protection locked="0"/>
    </xf>
    <xf numFmtId="0" fontId="36" fillId="26" borderId="39" xfId="7" applyFont="1" applyFill="1" applyBorder="1" applyAlignment="1">
      <alignment horizontal="center" vertical="center" wrapText="1"/>
    </xf>
    <xf numFmtId="0" fontId="36" fillId="26" borderId="45" xfId="7" applyFont="1" applyFill="1" applyBorder="1" applyAlignment="1">
      <alignment horizontal="center" vertical="center" wrapText="1"/>
    </xf>
    <xf numFmtId="0" fontId="36" fillId="26" borderId="58" xfId="7" applyFont="1" applyFill="1" applyBorder="1" applyAlignment="1">
      <alignment horizontal="center" vertical="center" wrapText="1"/>
    </xf>
    <xf numFmtId="0" fontId="36" fillId="0" borderId="46" xfId="7" applyFont="1" applyBorder="1" applyAlignment="1" applyProtection="1">
      <alignment horizontal="center" vertical="center" wrapText="1"/>
      <protection locked="0"/>
    </xf>
    <xf numFmtId="0" fontId="36" fillId="26" borderId="29" xfId="7" applyFont="1" applyFill="1" applyBorder="1" applyAlignment="1" applyProtection="1">
      <alignment horizontal="justify" vertical="center" wrapText="1"/>
      <protection locked="0"/>
    </xf>
    <xf numFmtId="0" fontId="36" fillId="26" borderId="27" xfId="7" applyFont="1" applyFill="1" applyBorder="1" applyAlignment="1" applyProtection="1">
      <alignment horizontal="justify" vertical="center" wrapText="1"/>
      <protection locked="0"/>
    </xf>
    <xf numFmtId="0" fontId="36" fillId="26" borderId="56" xfId="7" applyFont="1" applyFill="1" applyBorder="1" applyAlignment="1" applyProtection="1">
      <alignment horizontal="justify" vertical="center" wrapText="1"/>
      <protection locked="0"/>
    </xf>
    <xf numFmtId="0" fontId="36" fillId="0" borderId="35" xfId="7" applyFont="1" applyBorder="1" applyAlignment="1" applyProtection="1">
      <alignment horizontal="justify" vertical="center" wrapText="1"/>
      <protection locked="0"/>
    </xf>
    <xf numFmtId="0" fontId="36" fillId="0" borderId="41" xfId="7" applyFont="1" applyBorder="1" applyAlignment="1" applyProtection="1">
      <alignment horizontal="justify" vertical="center" wrapText="1"/>
      <protection locked="0"/>
    </xf>
    <xf numFmtId="0" fontId="36" fillId="0" borderId="47" xfId="7" applyFont="1" applyBorder="1" applyAlignment="1" applyProtection="1">
      <alignment horizontal="justify" vertical="center" wrapText="1"/>
      <protection locked="0"/>
    </xf>
    <xf numFmtId="0" fontId="36" fillId="0" borderId="46" xfId="7" applyFont="1" applyBorder="1" applyAlignment="1" applyProtection="1">
      <alignment horizontal="justify" vertical="center" wrapText="1"/>
      <protection locked="0"/>
    </xf>
    <xf numFmtId="0" fontId="36" fillId="0" borderId="41" xfId="7" applyFont="1" applyBorder="1" applyAlignment="1" applyProtection="1">
      <alignment horizontal="center" vertical="center" wrapText="1"/>
      <protection locked="0"/>
    </xf>
    <xf numFmtId="0" fontId="36" fillId="0" borderId="46" xfId="7" applyFont="1" applyBorder="1" applyAlignment="1" applyProtection="1">
      <alignment horizontal="center" vertical="center"/>
      <protection locked="0"/>
    </xf>
    <xf numFmtId="0" fontId="36" fillId="20" borderId="2" xfId="7" applyFont="1" applyFill="1" applyBorder="1" applyAlignment="1" applyProtection="1">
      <alignment horizontal="center" vertical="center"/>
      <protection locked="0"/>
    </xf>
    <xf numFmtId="0" fontId="36" fillId="20" borderId="10" xfId="7" applyFont="1" applyFill="1" applyBorder="1" applyAlignment="1" applyProtection="1">
      <alignment horizontal="center" vertical="center"/>
      <protection locked="0"/>
    </xf>
    <xf numFmtId="0" fontId="36" fillId="21" borderId="2" xfId="7" applyFont="1" applyFill="1" applyBorder="1" applyAlignment="1" applyProtection="1">
      <alignment horizontal="center" vertical="center"/>
      <protection locked="0"/>
    </xf>
    <xf numFmtId="0" fontId="36" fillId="21" borderId="3" xfId="7" applyFont="1" applyFill="1" applyBorder="1" applyAlignment="1" applyProtection="1">
      <alignment horizontal="center" vertical="center"/>
      <protection locked="0"/>
    </xf>
    <xf numFmtId="0" fontId="40" fillId="22" borderId="3" xfId="7" applyFont="1" applyFill="1" applyBorder="1" applyAlignment="1" applyProtection="1">
      <alignment horizontal="center" vertical="center"/>
      <protection locked="0" hidden="1"/>
    </xf>
    <xf numFmtId="0" fontId="40" fillId="22" borderId="20" xfId="7" applyFont="1" applyFill="1" applyBorder="1" applyAlignment="1" applyProtection="1">
      <alignment horizontal="center" vertical="center"/>
      <protection locked="0" hidden="1"/>
    </xf>
    <xf numFmtId="0" fontId="40" fillId="22" borderId="14" xfId="7" applyFont="1" applyFill="1" applyBorder="1" applyAlignment="1" applyProtection="1">
      <alignment horizontal="center" vertical="center"/>
      <protection locked="0" hidden="1"/>
    </xf>
    <xf numFmtId="0" fontId="41" fillId="23" borderId="24" xfId="8" applyFont="1" applyFill="1" applyBorder="1" applyAlignment="1" applyProtection="1">
      <alignment horizontal="center" vertical="center"/>
      <protection hidden="1"/>
    </xf>
    <xf numFmtId="0" fontId="41" fillId="23" borderId="25" xfId="8" applyFont="1" applyFill="1" applyBorder="1" applyAlignment="1" applyProtection="1">
      <alignment horizontal="center" vertical="center"/>
      <protection hidden="1"/>
    </xf>
    <xf numFmtId="0" fontId="41" fillId="23" borderId="26" xfId="8" applyFont="1" applyFill="1" applyBorder="1" applyAlignment="1" applyProtection="1">
      <alignment horizontal="center" vertical="center"/>
      <protection hidden="1"/>
    </xf>
    <xf numFmtId="0" fontId="40" fillId="24" borderId="4" xfId="7" applyFont="1" applyFill="1" applyBorder="1" applyAlignment="1" applyProtection="1">
      <alignment horizontal="center" vertical="center"/>
      <protection locked="0" hidden="1"/>
    </xf>
    <xf numFmtId="0" fontId="40" fillId="24" borderId="21" xfId="7" applyFont="1" applyFill="1" applyBorder="1" applyAlignment="1" applyProtection="1">
      <alignment horizontal="center" vertical="center"/>
      <protection locked="0" hidden="1"/>
    </xf>
    <xf numFmtId="0" fontId="40" fillId="24" borderId="19" xfId="7" applyFont="1" applyFill="1" applyBorder="1" applyAlignment="1" applyProtection="1">
      <alignment horizontal="center" vertical="center"/>
      <protection locked="0" hidden="1"/>
    </xf>
    <xf numFmtId="0" fontId="35" fillId="16" borderId="0" xfId="7" applyFont="1" applyFill="1" applyAlignment="1" applyProtection="1">
      <alignment horizontal="center" vertical="center"/>
      <protection locked="0"/>
    </xf>
    <xf numFmtId="0" fontId="35" fillId="17" borderId="0" xfId="7" applyFont="1" applyFill="1" applyAlignment="1" applyProtection="1">
      <alignment horizontal="center" vertical="center"/>
      <protection locked="0"/>
    </xf>
    <xf numFmtId="0" fontId="35" fillId="18" borderId="0" xfId="7" applyFont="1" applyFill="1" applyAlignment="1" applyProtection="1">
      <alignment horizontal="center" vertical="center"/>
      <protection locked="0"/>
    </xf>
    <xf numFmtId="0" fontId="35" fillId="19" borderId="0" xfId="7" applyFont="1" applyFill="1" applyAlignment="1" applyProtection="1">
      <alignment horizontal="center" vertical="center"/>
      <protection locked="0"/>
    </xf>
    <xf numFmtId="0" fontId="36" fillId="20" borderId="2" xfId="7" applyFont="1" applyFill="1" applyBorder="1" applyAlignment="1">
      <alignment horizontal="center" vertical="center"/>
    </xf>
    <xf numFmtId="0" fontId="36" fillId="20" borderId="10" xfId="7" applyFont="1" applyFill="1" applyBorder="1" applyAlignment="1">
      <alignment horizontal="center" vertical="center"/>
    </xf>
    <xf numFmtId="0" fontId="36" fillId="20" borderId="2" xfId="7" applyFont="1" applyFill="1" applyBorder="1" applyAlignment="1">
      <alignment horizontal="center" vertical="center" wrapText="1"/>
    </xf>
    <xf numFmtId="0" fontId="36" fillId="20" borderId="10" xfId="7" applyFont="1" applyFill="1" applyBorder="1" applyAlignment="1">
      <alignment horizontal="center" vertical="center" wrapText="1"/>
    </xf>
    <xf numFmtId="0" fontId="39" fillId="20" borderId="2" xfId="8" applyFont="1" applyFill="1" applyBorder="1" applyAlignment="1" applyProtection="1">
      <alignment horizontal="center" vertical="center"/>
      <protection locked="0"/>
    </xf>
    <xf numFmtId="0" fontId="39" fillId="20" borderId="10" xfId="8" applyFont="1" applyFill="1" applyBorder="1" applyAlignment="1" applyProtection="1">
      <alignment horizontal="center" vertical="center"/>
      <protection locked="0"/>
    </xf>
    <xf numFmtId="0" fontId="36" fillId="20" borderId="2" xfId="7" applyFont="1" applyFill="1" applyBorder="1" applyAlignment="1" applyProtection="1">
      <alignment horizontal="center" vertical="center" wrapText="1"/>
      <protection locked="0"/>
    </xf>
    <xf numFmtId="0" fontId="36" fillId="20" borderId="10" xfId="7" applyFont="1" applyFill="1" applyBorder="1" applyAlignment="1" applyProtection="1">
      <alignment horizontal="center" vertical="center" wrapText="1"/>
      <protection locked="0"/>
    </xf>
  </cellXfs>
  <cellStyles count="12">
    <cellStyle name="20% - Énfasis3" xfId="11" builtinId="38"/>
    <cellStyle name="Hipervínculo" xfId="6" builtinId="8"/>
    <cellStyle name="Hipervínculo 2" xfId="8" xr:uid="{311C7FF0-9E23-4654-B2AF-C965806AA3DB}"/>
    <cellStyle name="Incorrecto" xfId="10" builtinId="27"/>
    <cellStyle name="Moneda" xfId="1" builtinId="4"/>
    <cellStyle name="Normal" xfId="0" builtinId="0"/>
    <cellStyle name="Normal 2" xfId="4" xr:uid="{F519E91C-A6F7-48F8-B5EA-3371B2D91550}"/>
    <cellStyle name="Normal 3" xfId="7" xr:uid="{807B925E-91FC-4737-9DCD-BBE1EA05190A}"/>
    <cellStyle name="Notas" xfId="3" builtinId="10"/>
    <cellStyle name="Porcentaje" xfId="2" builtinId="5"/>
    <cellStyle name="Porcentaje 2" xfId="5" xr:uid="{FA22A0F2-432B-4EA4-BAE9-CF738880F941}"/>
    <cellStyle name="Porcentaje 3" xfId="9" xr:uid="{9ECEE5F2-3498-4C47-A21A-1DC7B33E273D}"/>
  </cellStyles>
  <dxfs count="1162">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b/>
        <i val="0"/>
      </font>
      <fill>
        <patternFill>
          <bgColor rgb="FF00C459"/>
        </patternFill>
      </fill>
    </dxf>
    <dxf>
      <font>
        <b/>
        <i val="0"/>
      </font>
      <fill>
        <patternFill>
          <bgColor rgb="FFFA570E"/>
        </patternFill>
      </fill>
    </dxf>
    <dxf>
      <font>
        <b/>
        <i val="0"/>
      </font>
      <fill>
        <patternFill>
          <bgColor rgb="FFFFFF00"/>
        </patternFill>
      </fill>
    </dxf>
    <dxf>
      <font>
        <b/>
        <i val="0"/>
      </font>
      <fill>
        <patternFill>
          <bgColor rgb="FFFF0000"/>
        </patternFill>
      </fill>
    </dxf>
    <dxf>
      <font>
        <b/>
        <i val="0"/>
      </font>
      <fill>
        <patternFill>
          <bgColor rgb="FF57D557"/>
        </patternFill>
      </fill>
    </dxf>
    <dxf>
      <font>
        <b/>
        <i val="0"/>
      </font>
      <fill>
        <patternFill>
          <bgColor rgb="FFFFFF66"/>
        </patternFill>
      </fill>
    </dxf>
    <dxf>
      <font>
        <b/>
        <i val="0"/>
      </font>
      <fill>
        <patternFill>
          <bgColor rgb="FFFA5412"/>
        </patternFill>
      </fill>
    </dxf>
    <dxf>
      <font>
        <b/>
        <i val="0"/>
      </font>
      <fill>
        <patternFill>
          <bgColor rgb="FFFF0000"/>
        </patternFill>
      </fill>
    </dxf>
    <dxf>
      <font>
        <strike val="0"/>
        <outline val="0"/>
        <shadow val="0"/>
        <u val="none"/>
        <vertAlign val="baseline"/>
        <sz val="9"/>
        <name val="Arial"/>
        <family val="2"/>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family val="2"/>
        <scheme val="none"/>
      </font>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name val="Arial"/>
        <family val="2"/>
        <scheme val="none"/>
      </font>
      <alignmen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family val="2"/>
        <scheme val="none"/>
      </font>
      <alignment vertical="center" textRotation="0" wrapText="0" indent="0" justifyLastLine="0" shrinkToFit="0" readingOrder="0"/>
    </dxf>
    <dxf>
      <border>
        <bottom style="thin">
          <color indexed="64"/>
        </bottom>
      </border>
    </dxf>
    <dxf>
      <font>
        <strike val="0"/>
        <outline val="0"/>
        <shadow val="0"/>
        <u val="none"/>
        <vertAlign val="baseline"/>
        <sz val="9"/>
        <name val="Arial"/>
        <family val="2"/>
        <scheme val="none"/>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2690812</xdr:colOff>
      <xdr:row>63</xdr:row>
      <xdr:rowOff>71436</xdr:rowOff>
    </xdr:from>
    <xdr:to>
      <xdr:col>1</xdr:col>
      <xdr:colOff>2869406</xdr:colOff>
      <xdr:row>63</xdr:row>
      <xdr:rowOff>238123</xdr:rowOff>
    </xdr:to>
    <xdr:sp macro="" textlink="">
      <xdr:nvSpPr>
        <xdr:cNvPr id="2" name="Elipse 1">
          <a:extLst>
            <a:ext uri="{FF2B5EF4-FFF2-40B4-BE49-F238E27FC236}">
              <a16:creationId xmlns:a16="http://schemas.microsoft.com/office/drawing/2014/main" id="{6198AE8B-EB36-4DF1-926B-B61C3867C422}"/>
            </a:ext>
          </a:extLst>
        </xdr:cNvPr>
        <xdr:cNvSpPr/>
      </xdr:nvSpPr>
      <xdr:spPr>
        <a:xfrm>
          <a:off x="2928937" y="30951486"/>
          <a:ext cx="178594" cy="166687"/>
        </a:xfrm>
        <a:prstGeom prst="ellipse">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2688431</xdr:colOff>
      <xdr:row>64</xdr:row>
      <xdr:rowOff>69053</xdr:rowOff>
    </xdr:from>
    <xdr:to>
      <xdr:col>1</xdr:col>
      <xdr:colOff>2867025</xdr:colOff>
      <xdr:row>64</xdr:row>
      <xdr:rowOff>235740</xdr:rowOff>
    </xdr:to>
    <xdr:sp macro="" textlink="">
      <xdr:nvSpPr>
        <xdr:cNvPr id="3" name="Elipse 2">
          <a:extLst>
            <a:ext uri="{FF2B5EF4-FFF2-40B4-BE49-F238E27FC236}">
              <a16:creationId xmlns:a16="http://schemas.microsoft.com/office/drawing/2014/main" id="{F0B3A34B-430E-4F98-9819-299EA324F796}"/>
            </a:ext>
          </a:extLst>
        </xdr:cNvPr>
        <xdr:cNvSpPr/>
      </xdr:nvSpPr>
      <xdr:spPr>
        <a:xfrm>
          <a:off x="2926556" y="31215803"/>
          <a:ext cx="178594" cy="166687"/>
        </a:xfrm>
        <a:prstGeom prst="ellipse">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2686053</xdr:colOff>
      <xdr:row>65</xdr:row>
      <xdr:rowOff>90481</xdr:rowOff>
    </xdr:from>
    <xdr:to>
      <xdr:col>1</xdr:col>
      <xdr:colOff>2864647</xdr:colOff>
      <xdr:row>65</xdr:row>
      <xdr:rowOff>257168</xdr:rowOff>
    </xdr:to>
    <xdr:sp macro="" textlink="">
      <xdr:nvSpPr>
        <xdr:cNvPr id="4" name="Elipse 3">
          <a:extLst>
            <a:ext uri="{FF2B5EF4-FFF2-40B4-BE49-F238E27FC236}">
              <a16:creationId xmlns:a16="http://schemas.microsoft.com/office/drawing/2014/main" id="{7B483084-BF59-4750-A347-535A06D15AF2}"/>
            </a:ext>
          </a:extLst>
        </xdr:cNvPr>
        <xdr:cNvSpPr/>
      </xdr:nvSpPr>
      <xdr:spPr>
        <a:xfrm>
          <a:off x="2924178" y="31503931"/>
          <a:ext cx="178594" cy="166687"/>
        </a:xfrm>
        <a:prstGeom prst="ellipse">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1</xdr:col>
      <xdr:colOff>2695581</xdr:colOff>
      <xdr:row>66</xdr:row>
      <xdr:rowOff>76192</xdr:rowOff>
    </xdr:from>
    <xdr:to>
      <xdr:col>1</xdr:col>
      <xdr:colOff>2874175</xdr:colOff>
      <xdr:row>66</xdr:row>
      <xdr:rowOff>242879</xdr:rowOff>
    </xdr:to>
    <xdr:sp macro="" textlink="">
      <xdr:nvSpPr>
        <xdr:cNvPr id="5" name="Elipse 4">
          <a:extLst>
            <a:ext uri="{FF2B5EF4-FFF2-40B4-BE49-F238E27FC236}">
              <a16:creationId xmlns:a16="http://schemas.microsoft.com/office/drawing/2014/main" id="{D5FD9AEE-7CCF-4200-9793-8B5579E68FE6}"/>
            </a:ext>
          </a:extLst>
        </xdr:cNvPr>
        <xdr:cNvSpPr/>
      </xdr:nvSpPr>
      <xdr:spPr>
        <a:xfrm>
          <a:off x="2933706" y="31756342"/>
          <a:ext cx="178594" cy="166687"/>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1</xdr:col>
      <xdr:colOff>68035</xdr:colOff>
      <xdr:row>0</xdr:row>
      <xdr:rowOff>95250</xdr:rowOff>
    </xdr:from>
    <xdr:to>
      <xdr:col>1</xdr:col>
      <xdr:colOff>830035</xdr:colOff>
      <xdr:row>6</xdr:row>
      <xdr:rowOff>138793</xdr:rowOff>
    </xdr:to>
    <xdr:pic>
      <xdr:nvPicPr>
        <xdr:cNvPr id="6" name="Imagen 5">
          <a:extLst>
            <a:ext uri="{FF2B5EF4-FFF2-40B4-BE49-F238E27FC236}">
              <a16:creationId xmlns:a16="http://schemas.microsoft.com/office/drawing/2014/main" id="{E3E3176B-13D5-41D5-A01A-DB07B3379C31}"/>
            </a:ext>
          </a:extLst>
        </xdr:cNvPr>
        <xdr:cNvPicPr>
          <a:picLocks noChangeAspect="1"/>
        </xdr:cNvPicPr>
      </xdr:nvPicPr>
      <xdr:blipFill>
        <a:blip xmlns:r="http://schemas.openxmlformats.org/officeDocument/2006/relationships" r:embed="rId1"/>
        <a:stretch>
          <a:fillRect/>
        </a:stretch>
      </xdr:blipFill>
      <xdr:spPr>
        <a:xfrm>
          <a:off x="306160" y="95250"/>
          <a:ext cx="762000" cy="981075"/>
        </a:xfrm>
        <a:prstGeom prst="rect">
          <a:avLst/>
        </a:prstGeom>
      </xdr:spPr>
    </xdr:pic>
    <xdr:clientData/>
  </xdr:twoCellAnchor>
  <xdr:twoCellAnchor editAs="oneCell">
    <xdr:from>
      <xdr:col>14</xdr:col>
      <xdr:colOff>870807</xdr:colOff>
      <xdr:row>2</xdr:row>
      <xdr:rowOff>0</xdr:rowOff>
    </xdr:from>
    <xdr:to>
      <xdr:col>15</xdr:col>
      <xdr:colOff>1709824</xdr:colOff>
      <xdr:row>3</xdr:row>
      <xdr:rowOff>185692</xdr:rowOff>
    </xdr:to>
    <xdr:pic>
      <xdr:nvPicPr>
        <xdr:cNvPr id="7" name="Imagen 6">
          <a:extLst>
            <a:ext uri="{FF2B5EF4-FFF2-40B4-BE49-F238E27FC236}">
              <a16:creationId xmlns:a16="http://schemas.microsoft.com/office/drawing/2014/main" id="{9D634A8F-05B6-4CB0-B9E4-F3174ACF69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87532" y="381000"/>
          <a:ext cx="2039166" cy="33401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50800</xdr:colOff>
      <xdr:row>5</xdr:row>
      <xdr:rowOff>56055</xdr:rowOff>
    </xdr:to>
    <xdr:pic>
      <xdr:nvPicPr>
        <xdr:cNvPr id="3" name="Imagen 2">
          <a:extLst>
            <a:ext uri="{FF2B5EF4-FFF2-40B4-BE49-F238E27FC236}">
              <a16:creationId xmlns:a16="http://schemas.microsoft.com/office/drawing/2014/main" id="{ED366C40-1658-4EA2-BD3D-76B01468CDD5}"/>
            </a:ext>
          </a:extLst>
        </xdr:cNvPr>
        <xdr:cNvPicPr>
          <a:picLocks noChangeAspect="1"/>
        </xdr:cNvPicPr>
      </xdr:nvPicPr>
      <xdr:blipFill>
        <a:blip xmlns:r="http://schemas.openxmlformats.org/officeDocument/2006/relationships" r:embed="rId1"/>
        <a:stretch>
          <a:fillRect/>
        </a:stretch>
      </xdr:blipFill>
      <xdr:spPr>
        <a:xfrm>
          <a:off x="276225" y="57150"/>
          <a:ext cx="717550" cy="9799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123825</xdr:rowOff>
    </xdr:from>
    <xdr:to>
      <xdr:col>3</xdr:col>
      <xdr:colOff>100816</xdr:colOff>
      <xdr:row>5</xdr:row>
      <xdr:rowOff>114300</xdr:rowOff>
    </xdr:to>
    <xdr:pic>
      <xdr:nvPicPr>
        <xdr:cNvPr id="6" name="Imagen 5">
          <a:extLst>
            <a:ext uri="{FF2B5EF4-FFF2-40B4-BE49-F238E27FC236}">
              <a16:creationId xmlns:a16="http://schemas.microsoft.com/office/drawing/2014/main" id="{9317497A-2311-425C-96B1-CD29C7755E09}"/>
            </a:ext>
          </a:extLst>
        </xdr:cNvPr>
        <xdr:cNvPicPr>
          <a:picLocks noChangeAspect="1"/>
        </xdr:cNvPicPr>
      </xdr:nvPicPr>
      <xdr:blipFill>
        <a:blip xmlns:r="http://schemas.openxmlformats.org/officeDocument/2006/relationships" r:embed="rId1"/>
        <a:stretch>
          <a:fillRect/>
        </a:stretch>
      </xdr:blipFill>
      <xdr:spPr>
        <a:xfrm>
          <a:off x="314325" y="123825"/>
          <a:ext cx="767566"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104775</xdr:rowOff>
    </xdr:from>
    <xdr:to>
      <xdr:col>2</xdr:col>
      <xdr:colOff>0</xdr:colOff>
      <xdr:row>5</xdr:row>
      <xdr:rowOff>104775</xdr:rowOff>
    </xdr:to>
    <xdr:pic>
      <xdr:nvPicPr>
        <xdr:cNvPr id="7" name="Imagen 6">
          <a:extLst>
            <a:ext uri="{FF2B5EF4-FFF2-40B4-BE49-F238E27FC236}">
              <a16:creationId xmlns:a16="http://schemas.microsoft.com/office/drawing/2014/main" id="{AA37E7E0-CE76-4049-8932-2D34B221F242}"/>
            </a:ext>
          </a:extLst>
        </xdr:cNvPr>
        <xdr:cNvPicPr>
          <a:picLocks noChangeAspect="1"/>
        </xdr:cNvPicPr>
      </xdr:nvPicPr>
      <xdr:blipFill>
        <a:blip xmlns:r="http://schemas.openxmlformats.org/officeDocument/2006/relationships" r:embed="rId1"/>
        <a:stretch>
          <a:fillRect/>
        </a:stretch>
      </xdr:blipFill>
      <xdr:spPr>
        <a:xfrm>
          <a:off x="57150" y="104775"/>
          <a:ext cx="767566" cy="9810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1</xdr:col>
      <xdr:colOff>767566</xdr:colOff>
      <xdr:row>6</xdr:row>
      <xdr:rowOff>0</xdr:rowOff>
    </xdr:to>
    <xdr:pic>
      <xdr:nvPicPr>
        <xdr:cNvPr id="2" name="Imagen 1">
          <a:extLst>
            <a:ext uri="{FF2B5EF4-FFF2-40B4-BE49-F238E27FC236}">
              <a16:creationId xmlns:a16="http://schemas.microsoft.com/office/drawing/2014/main" id="{768B39CB-9386-4F7F-A92A-69542C01004C}"/>
            </a:ext>
          </a:extLst>
        </xdr:cNvPr>
        <xdr:cNvPicPr>
          <a:picLocks noChangeAspect="1"/>
        </xdr:cNvPicPr>
      </xdr:nvPicPr>
      <xdr:blipFill>
        <a:blip xmlns:r="http://schemas.openxmlformats.org/officeDocument/2006/relationships" r:embed="rId1"/>
        <a:stretch>
          <a:fillRect/>
        </a:stretch>
      </xdr:blipFill>
      <xdr:spPr>
        <a:xfrm>
          <a:off x="219075" y="104775"/>
          <a:ext cx="767566" cy="981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66675</xdr:rowOff>
    </xdr:from>
    <xdr:to>
      <xdr:col>1</xdr:col>
      <xdr:colOff>777091</xdr:colOff>
      <xdr:row>5</xdr:row>
      <xdr:rowOff>57150</xdr:rowOff>
    </xdr:to>
    <xdr:pic>
      <xdr:nvPicPr>
        <xdr:cNvPr id="2" name="Imagen 1">
          <a:extLst>
            <a:ext uri="{FF2B5EF4-FFF2-40B4-BE49-F238E27FC236}">
              <a16:creationId xmlns:a16="http://schemas.microsoft.com/office/drawing/2014/main" id="{9E98CADB-76EF-4B18-8A7B-BD2570CA9A4A}"/>
            </a:ext>
          </a:extLst>
        </xdr:cNvPr>
        <xdr:cNvPicPr>
          <a:picLocks noChangeAspect="1"/>
        </xdr:cNvPicPr>
      </xdr:nvPicPr>
      <xdr:blipFill>
        <a:blip xmlns:r="http://schemas.openxmlformats.org/officeDocument/2006/relationships" r:embed="rId1"/>
        <a:stretch>
          <a:fillRect/>
        </a:stretch>
      </xdr:blipFill>
      <xdr:spPr>
        <a:xfrm>
          <a:off x="171450" y="66675"/>
          <a:ext cx="767566" cy="981075"/>
        </a:xfrm>
        <a:prstGeom prst="rect">
          <a:avLst/>
        </a:prstGeom>
      </xdr:spPr>
    </xdr:pic>
    <xdr:clientData/>
  </xdr:twoCellAnchor>
  <xdr:twoCellAnchor>
    <xdr:from>
      <xdr:col>8</xdr:col>
      <xdr:colOff>0</xdr:colOff>
      <xdr:row>0</xdr:row>
      <xdr:rowOff>47625</xdr:rowOff>
    </xdr:from>
    <xdr:to>
      <xdr:col>8</xdr:col>
      <xdr:colOff>0</xdr:colOff>
      <xdr:row>2</xdr:row>
      <xdr:rowOff>0</xdr:rowOff>
    </xdr:to>
    <xdr:grpSp>
      <xdr:nvGrpSpPr>
        <xdr:cNvPr id="3" name="Grupo 2">
          <a:extLst>
            <a:ext uri="{FF2B5EF4-FFF2-40B4-BE49-F238E27FC236}">
              <a16:creationId xmlns:a16="http://schemas.microsoft.com/office/drawing/2014/main" id="{0CAB4A9F-8849-4454-A2AC-91D491BBCDB4}"/>
            </a:ext>
          </a:extLst>
        </xdr:cNvPr>
        <xdr:cNvGrpSpPr/>
      </xdr:nvGrpSpPr>
      <xdr:grpSpPr>
        <a:xfrm>
          <a:off x="10915650" y="47625"/>
          <a:ext cx="0" cy="342900"/>
          <a:chOff x="19125847" y="155222"/>
          <a:chExt cx="1229430" cy="854992"/>
        </a:xfrm>
      </xdr:grpSpPr>
      <xdr:sp macro="" textlink="">
        <xdr:nvSpPr>
          <xdr:cNvPr id="4" name="Rectángulo 3">
            <a:extLst>
              <a:ext uri="{FF2B5EF4-FFF2-40B4-BE49-F238E27FC236}">
                <a16:creationId xmlns:a16="http://schemas.microsoft.com/office/drawing/2014/main" id="{385F2F7E-D92F-4521-A9A5-DEDEB88109B2}"/>
              </a:ext>
            </a:extLst>
          </xdr:cNvPr>
          <xdr:cNvSpPr/>
        </xdr:nvSpPr>
        <xdr:spPr>
          <a:xfrm>
            <a:off x="19135372" y="155222"/>
            <a:ext cx="1210380" cy="376202"/>
          </a:xfrm>
          <a:prstGeom prst="rect">
            <a:avLst/>
          </a:prstGeom>
          <a:blipFill>
            <a:blip xmlns:r="http://schemas.openxmlformats.org/officeDocument/2006/relationships" r:embed="rId2"/>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EC98FC73-2F9C-439D-A56B-1C0EA63E4430}"/>
              </a:ext>
            </a:extLst>
          </xdr:cNvPr>
          <xdr:cNvSpPr/>
        </xdr:nvSpPr>
        <xdr:spPr>
          <a:xfrm>
            <a:off x="19125847" y="626674"/>
            <a:ext cx="1229430" cy="383540"/>
          </a:xfrm>
          <a:prstGeom prst="rect">
            <a:avLst/>
          </a:prstGeom>
          <a:blipFill>
            <a:blip xmlns:r="http://schemas.openxmlformats.org/officeDocument/2006/relationships" r:embed="rId3"/>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50800</xdr:colOff>
      <xdr:row>0</xdr:row>
      <xdr:rowOff>47626</xdr:rowOff>
    </xdr:from>
    <xdr:to>
      <xdr:col>2</xdr:col>
      <xdr:colOff>444500</xdr:colOff>
      <xdr:row>4</xdr:row>
      <xdr:rowOff>227506</xdr:rowOff>
    </xdr:to>
    <xdr:pic>
      <xdr:nvPicPr>
        <xdr:cNvPr id="2" name="Imagen 1">
          <a:extLst>
            <a:ext uri="{FF2B5EF4-FFF2-40B4-BE49-F238E27FC236}">
              <a16:creationId xmlns:a16="http://schemas.microsoft.com/office/drawing/2014/main" id="{127BCBCB-8AC5-4BF5-A9D4-1E779CC8DE99}"/>
            </a:ext>
          </a:extLst>
        </xdr:cNvPr>
        <xdr:cNvPicPr>
          <a:picLocks noChangeAspect="1"/>
        </xdr:cNvPicPr>
      </xdr:nvPicPr>
      <xdr:blipFill>
        <a:blip xmlns:r="http://schemas.openxmlformats.org/officeDocument/2006/relationships" r:embed="rId1"/>
        <a:stretch>
          <a:fillRect/>
        </a:stretch>
      </xdr:blipFill>
      <xdr:spPr>
        <a:xfrm>
          <a:off x="212725" y="47626"/>
          <a:ext cx="717550" cy="9799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47625</xdr:colOff>
      <xdr:row>0</xdr:row>
      <xdr:rowOff>38100</xdr:rowOff>
    </xdr:from>
    <xdr:to>
      <xdr:col>3</xdr:col>
      <xdr:colOff>148441</xdr:colOff>
      <xdr:row>5</xdr:row>
      <xdr:rowOff>28575</xdr:rowOff>
    </xdr:to>
    <xdr:pic>
      <xdr:nvPicPr>
        <xdr:cNvPr id="2" name="Imagen 1">
          <a:extLst>
            <a:ext uri="{FF2B5EF4-FFF2-40B4-BE49-F238E27FC236}">
              <a16:creationId xmlns:a16="http://schemas.microsoft.com/office/drawing/2014/main" id="{773C9964-96A3-45D7-9845-BFEA693E7B34}"/>
            </a:ext>
          </a:extLst>
        </xdr:cNvPr>
        <xdr:cNvPicPr>
          <a:picLocks noChangeAspect="1"/>
        </xdr:cNvPicPr>
      </xdr:nvPicPr>
      <xdr:blipFill>
        <a:blip xmlns:r="http://schemas.openxmlformats.org/officeDocument/2006/relationships" r:embed="rId1"/>
        <a:stretch>
          <a:fillRect/>
        </a:stretch>
      </xdr:blipFill>
      <xdr:spPr>
        <a:xfrm>
          <a:off x="209550" y="38100"/>
          <a:ext cx="767566" cy="981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38100</xdr:rowOff>
    </xdr:from>
    <xdr:to>
      <xdr:col>2</xdr:col>
      <xdr:colOff>453241</xdr:colOff>
      <xdr:row>5</xdr:row>
      <xdr:rowOff>28575</xdr:rowOff>
    </xdr:to>
    <xdr:pic>
      <xdr:nvPicPr>
        <xdr:cNvPr id="2" name="Imagen 1">
          <a:extLst>
            <a:ext uri="{FF2B5EF4-FFF2-40B4-BE49-F238E27FC236}">
              <a16:creationId xmlns:a16="http://schemas.microsoft.com/office/drawing/2014/main" id="{0814BA30-D5EE-4051-B5AC-9B8CABB9A832}"/>
            </a:ext>
          </a:extLst>
        </xdr:cNvPr>
        <xdr:cNvPicPr>
          <a:picLocks noChangeAspect="1"/>
        </xdr:cNvPicPr>
      </xdr:nvPicPr>
      <xdr:blipFill>
        <a:blip xmlns:r="http://schemas.openxmlformats.org/officeDocument/2006/relationships" r:embed="rId1"/>
        <a:stretch>
          <a:fillRect/>
        </a:stretch>
      </xdr:blipFill>
      <xdr:spPr>
        <a:xfrm>
          <a:off x="171450" y="38100"/>
          <a:ext cx="767566" cy="9810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64</xdr:col>
      <xdr:colOff>0</xdr:colOff>
      <xdr:row>49</xdr:row>
      <xdr:rowOff>0</xdr:rowOff>
    </xdr:from>
    <xdr:to>
      <xdr:col>64</xdr:col>
      <xdr:colOff>304800</xdr:colOff>
      <xdr:row>49</xdr:row>
      <xdr:rowOff>304800</xdr:rowOff>
    </xdr:to>
    <xdr:sp macro="" textlink="">
      <xdr:nvSpPr>
        <xdr:cNvPr id="3" name="AutoShape 1" descr="data:image/jpeg;base64,/9j/4AAQSkZJRgABAQAAAQABAAD/4gIoSUNDX1BST0ZJTEUAAQEAAAIYAAAAAAQwAABtbnRyUkdCIFhZWiAAAAAAAAAAAAAAAABhY3NwAAAAAAAAAAAAAAAAAAAAAAAAAAAAAAAAAAAAAQAA9tYAAQAAAADTLQAAAAAAAAAAAAAAAAAAAAAAAAAAAAAAAAAAAAAAAAAAAAAAAAAAAAAAAAAAAAAAAAAAAAlkZXNjAAAA8AAAAHRyWFlaAAABZAAAABRnWFlaAAABeAAAABRiWFlaAAABjAAAABRyVFJDAAABoAAAAChnVFJDAAABoAAAAChiVFJDAAABoAAAACh3dHB0AAAByAAAABRjcHJ0AAAB3AAAADxtbHVjAAAAAAAAAAEAAAAMZW5VUwAAAFgAAAAcAHMAUgBHAEIAAAAAAAAAAAAAAAAAAAAAAAAAAAAAAAAAAAAAAAAAAAAAAAAAAAAAAAAAAAAAAAAAAAAAAAAAAAAAAAAAAAAAAAAAAAAAAAAAAAAAAAAAAFhZWiAAAAAAAABvogAAOPUAAAOQWFlaIAAAAAAAAGKZAAC3hQAAGNpYWVogAAAAAAAAJKAAAA+EAAC2z3BhcmEAAAAAAAQAAAACZmYAAPKnAAANWQAAE9AAAApbAAAAAAAAAABYWVogAAAAAAAA9tYAAQAAAADTLW1sdWMAAAAAAAAAAQAAAAxlblVTAAAAIAAAABwARwBvAG8AZwBsAGUAIABJAG4AYwAuACAAMgAwADEANv/bAEMAEAsMDgwKEA4NDhIREBMYKBoYFhYYMSMlHSg6Mz08OTM4N0BIXE5ARFdFNzhQbVFXX2JnaGc+TXF5cGR4XGVnY//bAEMBERISGBUYLxoaL2NCOEJjY2NjY2NjY2NjY2NjY2NjY2NjY2NjY2NjY2NjY2NjY2NjY2NjY2NjY2NjY2NjY2NjY//AABEIAY8CTwMBIgACEQEDEQH/xAAbAAEAAgMBAQAAAAAAAAAAAAAABgcDBAUCAf/EAEwQAAEDAwMBBQUEBgYIBQQDAAEAAgMEBREGEiExBxNBUWEUInGBkRUyobEjNkJzssEzNDVSdNEWJFRyk6Lh8BeCksLSN1NVYkOEo//EABQBAQAAAAAAAAAAAAAAAAAAAAD/xAAUEQEAAAAAAAAAAAAAAAAAAAAA/9oADAMBAAIRAxEAPwCwEREBERAREQEREBERAREQEREBERAREQEREBERAREQEREBERAREQEREBERAREQEREBERAREQEREBERAREQEREBERAREQEREBERAREQEREBERAREQEREBERAREQEREBERAREQEREBERAREQEREBERAREQEREBERARcK/wCqaCyMaJHGaZ5IEcWCR6ny5+ah9R2jXGWB7IaWGGQjiQEuLfkeEFmoqpotf3mCffUvZVR4xscxrefPICsOzX633qPNHNmRrQXxuGHMz4evyQdNERAREQEREBERAREQEREBERAREQEREBERAREQEREBERAREQEREBERAREQEREBERAREQEREBERAREQEREBERAREQEREBERAREQEREBERAREQEREBEXOvV6o7HSiorHOw44axgy5x9EGa43GltlJJU1coYyMZI8T4DA+Krq+a0r7tU+y2jvYIJMNaAAJHHg9R058j0UevN0qLxcZKmeRz8nEYP7LfAAeH+asHQum4qGiiuVVEfbJQS0Pb/RjOBj4jx9UEU1XZ46Ga3RwRvNXUQh07S8vcZDjOfnlYqXRl8nqY4pKN0LHHBke4Yb8cZVrmgo3VgqzSQGpHSYxjf0x169FsoIBU9m0baeR1PcHOlAy0SMw0n1Iyolp2r+zr/STSyugjbIBKcke74g+iuxUnqYE6muIAyfaH/mgutfV8HQL6gIiICIiAiIgIiICIiAiIgIiICIiAiL4SAMk4CD6uddb3b7RCX1k7WnB2sHLnEDOB6/FRLV+swxrKay1WS5rhLIwdM8DB6gjn8FBM1NwrBl0lRUTOAy4lznE8DkoLOpe0GzVFQ2J7amnBz+klY3aOPHBJ/BSiKWOeJssTg9jxlrh0IVR3DRV5oKUVDoo5m4LnCJxJYAM85AW9oXUc1DXRW2pk/1OUkN3k/o3ckY+J4x6oLRREQEREBFjqJ4qaB887wyKMbnOPQBVPcNaXirrGzxTOp44n7mRxnj4O/vDjxQW4i1LXWsuVugrIg4MlbuG4YK20BERAREQEREBERAREQEREBERAREQEREBERAREQEREBERAREQEREBERAREQatxr6e2UUlXVP2RRjJ8z6D1Kp6+3+tvk4dUyZjjJEbAMADPXHmuhrm8/at5MUL801ONjdr9zXHxcPLqB8ltaN0k66PZX1zS2ja7LWEf0pH8v+oQdDQGnaaophc62nc6Rkp7nd91wxjOPHBz8wrBXljWsY1jAA1owAPAL0gIiICqhv/wBS/wD++f4lY92vFFaIDJWTtjJaSxmfefjyHj1Vc6OH2zrI1VX/AEnvVHucDdkfhygtZERAREQEREBERAREQEREBcFur7Q67/Zwld3m7Z3mBszjpnPnx8V162o9koaip27+5jdJtzjOBnGVRVRL39TLNjb3jy7Gc4ycoL7X1cbSFXLXaYop5tu8tLPdGBhri0fgAuygIiIChXaNefZqKO2wPxLPkybX4LW+RHiDk/RTGeaOnhfNM9scbBlznHAAVU2+ePU2s45q+RscT35bFKd4IB4j8OqDRstllv8AWxU9JGYmMaO/lcdwHJ976dB6dVZtm0tbLNP39NG50xbje85x548l06OipaCEw0cDIIy7cWsGBnz/AAWwgKoNZWx1m1C90LtscpE0RDsuHn/zZVvqpe0GrlqNTzQv27KdrWMwOcFodz8yUFmWWqbWWeknZL3u6Ju5+c5cBg/POVvLmabpIqKwUUMO7Z3Qf7xycu94/iSumgIi+HgFBXfaPeKlldHbYXyRRiImTa8gSh3gR6YP1UauVouVloYTVHu46znug4593+8PmvlZLU6gv+0T9/LPJsje8bBjPHGTgei7uvKWSs1dS0sWO8lhjjbk4GS4hBNNH/qtb/3X8yu0sNHTx0lJFBExsbI2gBregWZAREQEREBFqV1zobdt9tqooC8EtD3AbseSh1z7R4m747bSF+W+7NI7GD/u45+qCeIqq/8AEK9+VL/wz/mpFau0OiqphFW0zqTJaGv37289SeBgIJmi+AhzQQcg8gr6gIiICIiAiIgIiICIiAi5F21La7PO2GsqMSuGdrGlxHxx0Wa13y3XdmaKqY93P6MnD8Dx29cIOiiIgIiICIiAiIgIiICiuu75Hb7TJRRyMNVUtLdh5IYeCfT0+Ck8skcMbpJXtjjaMuc44AHmSqTv91feLtNVv3BpOI2k52t8B+aD3p6zzXq6RU7I3OhDgZnDjazPPPgcZwrlo6WGipY6anYGRRjDWhcrSFo+x7HHE8ETSnvJMkHBIAwCPDAC7iAiIgIi599ucdotU1XIRlowxpcGlzvIZ8fH5IIF2lXCmq7hTU8EgfJTB7ZccgE44+PBXe7OLaKWzSVb2SMlqXD74wC0fdI+OSq5p4qm73RrAe9qamTJLjjc48lXjTwRU0EcEDAyKNoa1o8AEGRERAREQEREBERAREQEREHO1BLHDYa90sjWNMD2guOOS0gD5lUgrd1/+qdV/vM/jCqJBdWlqI2/TlFTmTvMM37sY+8S7+a6y1LV/ZNH+4Z/CFtoCIiCI9o1y9kszKVkjmS1LjwBw5g+8D9QoroC0m4XsVLs91RlshIdg7s+78uCvfaFdhX3ltLHtMdHuZnaQdxxuB+gUn7OKMQWJ9Q6AxyzyH3nAje0D3flyUEuREQFUvaDVyVGp5oXhobTtaxmByQWh3PzJVtKptUxtl1/LHINzHzQtcD4gtYgs20f2PQ/4eP+ELcXiKNkMTIo2hrGNDWgeAHRe0Bc2+3eGyW41czHP94Ma0ftOPQZ8Oi6ShusL9RwXOjttXDFNTbu8qBIxxLf7pbgj180Hq6MkuGvrfSbmRx0UftLSG8uyRkHn0CipuX2rr+lqWyOfEauMRbhghu7gfmsFBq+4UFfW1kUVM+WscHP3tcQ3GeG88Dlcu23GotlfHWUxaJGHOHDIPofRBeqKnI9Y31k7ZDXPeGuDtjgNp56H0Vi6S1D9v29z5hHHUxu2vYw9RxhwHUDnHyKDvIiICh2p9bxW2WWioGNnqGgtdJu92N3ljxPXx4WprHWT4JKi128NDwQ19Q1wdxjkDHQ54+qj1g0hX3pzpJQ+lg2hwllYffz5Z65HOUGjbrVc9R1czoGmaTl8kjzgZJ8T5ld2bs6uDKNkkVRFJUHG6EjaG+fvZ5+isK122mtNEylpGbY2Dqerj5n1W4ggD+zt9TBTO9qjpZGwtbKwR7svHU5yFD7zY66yTMjrYtoeMte3lp9M+f+au9aF6tkV2tk9JK1uXsIY5wzsdjg/IoIV2faj2P+yq6cBhI9nLvM/s5/IeZViKiqqnqbPdHROOypppAQWnOCOQfyV30jnPpIXuOXOjaSfM4QZkREBFyLnqa022NxmrInvDiwxxOD3B3PBA5HRQyr7SK905NHSU7IcDAlDnO+oIQWUijWl9WwXthjqO6pqlu1u0yAd645ztB58PXqpKgIiICIiCpu0ON7dTyvcxwY9jNriOHYAzhcKmdEHwhs8tM8kiWXqAPDAHKui6Wmhu8IiroBK1py05IIPxHxVfag0HUUEL6m3vdUwsxmM/0g8z6/AcoN/SWtnyTex3qYHef0c7hjB8neGPX4qexyMmjbJE9r2OGWuacgj0KoR7HxvcyRrmPacFrhggrtac1LV2OrDt7paZ2BJETngeXkeSguRFxbNqi13hgEM4jm4zFJ7pBPQDPBPwXaQEREBERARFhq6qGipZamofsiibuc7BOB8AghvaJfpKWJlrpXgOmaTP7pyGnoAenPP0XB0JYPtS4+2TbmwUr2uHu8PdnOMnjw5HquDX1lRd7lJUPaXSzvyGMycZ8Arg07aWWa0RUjQ3f96Rzc4c49Tz8Ag6fRfURARF8JDWlziABySfBAJDQSSABySfBVHrW/G8XR0UYAp6VzmMLXZ3843eR6cfFdXWmsDUukt1skxCDiWVv7ePAemfH08lyNK6YnvtT3kgdHRM+/J03HyH/fgg7XZlbWvnqbhIx+WARxkj3TnqenUYH1VirDS0sFFTMp6aMRxRjDWjwCzICIiAiIgIiICIiAiIgIiIIt2ibf9G35qDGd7cR5H6T3h588deFWVxghp6x0VOZTGGtI71u12S0E8YHiT8lZXaFRzzWqGspzl1HJ3hbt3E9OcenXlV5TVU1wv9NPVuEskk8YcS0AHBA6DjoEFyWr+yaP9wz+ELbXwANADQABwAPBfUBa9fVRUVDNUzuLYo2kuIGcLYUa1/WPo9NSBjWu9oeIXZ8AQTkfRBU7Wy1Ewaxr5ZXngAFznH+avS3UcdvoIKOJznMhYGNLupHqqn0RRurNTU2xwb3B7458QCOPxVwoCIiDHPMyngkmlOI42l7jjOABkqoqDvdQa0jcZ8ulnLxI4dWsGRx8GgKxNa1M1LpaskgfseQ1mcA8OcAR9CVEuzS299cJrhJFuZA0tjk3fdeevGf7pKCyljnnipoXzTyNjjYMuc44ASeeKmgfNO9scbBlznHgKrdWatfe91FSx7aRsoLHjIdJgEcjyOc4x5INi/69rKmaSG1lsFOHe7Lt9945Hjxg9emVFTDUT00lY4l8cbmsc9zskE5wPwKmGldGQ1dH7fdRKAHHFOQW5Aznd4/RRmngbdL2KShzTwVM/wCjY4khoycZ88BB0q7TUVHpGnu7pnunmc3DRjaGuHwzn5rq9mdvinmrKmem37A1sb3N4yc7gPA+Cz9qH6KK1xR+5H+l9xvA42Y4XT7Nf1bf/iHfk1B27tZaS5W2elMETXSMIY7bja7HB48iqt09PU2bVVPHsw/vhC9rwRw47c4+ByFciqPWkdTQavmqcd257mzQuyDwMAH6tPVBbiiGu9Rm3UnsNFOwVcvEmOXMZ/In18CundtQR2aww1lRmSeWNvdtx995A+nmqu/17U1+8H1VU70aAAP5Afgg6ekdMz3qrbVT746Njtxk8XkHoM9eepVsgBrQ1oAA4AHgtO0W+O12uno4gAI2gOwSQXdSefM5K3UBERAREQUzrL9arh+8H8IVv0P9Rp/3TfyVMX6qFzv9VPDG8d9JhrOpzwPBW5PXw2mxNq6vLWRRNyMHJOAAPrwgy3a6UtooX1VXIGtb0b4uPkAqz1BrGvvEroaQvp6VwDRE3lzjweT8fJc2519ZqO8vexj3OneO7gaSQMDHT4Dn5qwdM6NpLZDFUVsYmrh72SciM+QHQ/jygids0Jdq6Rr6sCmie0P3vcC45xxjOQefFTOl0PY6en7p9M6d3P6SR53fhgfgpGiCkLxb5bRdZomsnjjZK5sMj2kF4B6g+Ph0Vk6L1F9s0HdVUzDXRcObjBc3wd6+OcLD2kQmTTrXtj3OZM0lwbktGDn4DoohoCphptTRd8/b3rDGzgnLjjAQW2iIgIiICIiDgal0vSXulOxjIatpLmSgYyT13Y6+Cq682erstaaarZ6tePuvHmFeC516s1Le6J1PVMGedkgHvMPmEFIse6N7XscWuachwOCCpLadcXW2xd1I5tXGBhgl6t+Y5PzXKvNlrLNWPgqYzgctkby1w8DlfLTaJ7s6RtPJC0xlue8ft4Jxn5dSgn0faJQCRkdRR1UTjgPJAw3Pj1zhSGgv1ruLS6krYngO2+9lpz8DhVleNO3ejpi55irYAQ908J3kHhoBJ97y46LgESQych0cjTnyIKC/UVK0WpbxQyukhr5nFw2nvXd4Po7KktHq7UNNSSz1dLFUxgNfvc5rNoI4wB16/JBYqr/tHvjmltnia5vSSR+cZHgPh1z8lsUvaPTeytdWUM7ZTnHdAFh+ZIUBulfLc7hNWTE7pXF20uJ2jyGfAIJJ2eWf266Orpm5ipMFucjLz0Ix1xj8VaSri263prZYaekoqB76mJg7zLQGHzdkHP4L1D2i108zIo7bAXvcGtHeEZJ+KCxV8c4NaXOIDQMknoFW111rfRTQTRQQ0bJCcOaWyb/kc4UduGortcnZqa6XGzYWsOxpHqBgHqgse960tlr3xRPNTUDjZGOGnGQSehHTooBedWXS7uLXzmGDORFFwBxg89T49StO12S4XaUMo6dzxxl54aBnGc/5KW2ns9qae5wS3CWlmpmEl8bHOyeDjwHjhBxNL6Vqb1VB87Hw0bOXvIwXeQH+atikpYKKmjp6aNscUYDWtHl/NZGNaxjWMaGtaMAAYAC9ICIiAiIgIvhIa0lxAA5JPgudU361UlTHTz1sTZZMbWjJzk46jhB0kXlj2yNDmODmnoQchekBERAREQEREHB1tUzUml6uSB+xzg1hOAfdcQCOfQlVbYKaarvtFFAze/vmuxkDhpyevoCrA7Sa10FjjpgwEVMmC4n7u3BUY7O6OSo1Iyoa5obTMc54PU5aW8fMoLXREQFXHaXdnyVUVrYXBkeJJAQMOJHu4PXgZ+qsdU9resjrdTVTo2uaIj3J3eJbwfkg7XZjQb6yqr3F47pojbxw7dnP02j6qx1HtC0clHpmnEjmnviZm7fAOxjPqpCgIiIIT2nve22UbWucGulO4A8HjxW72eUbabTUc7XEmpe57gfDBLePoobqqvlvmpzSxVO+nEjYoQchrScAnHxJ5Up1Xd3acsdNbqIxx1T4w07Bja3xcOMcnP1yg4vaJfH1Ff8AZkErhBCB3gBGHuxnqPLPTzCy6A006Wf7Tr6dpgDT3DX9S7P3seWM9fNcvRtikvd1FTUsElJE4umL3HL3Y4Hqc4KtljGxsaxjQ1rRgNAwAPJByNWXL7LsFRM2bupnDZEducuPh08geqrDSLHP1Pb9rS7bKCcDOB5qY9p9ZG23UtEWu7ySXvQfDDQQf4gud2Y0bX1lZW7yHQsEYbjg7sn/ANqDS7RpjJqMMEm5jIm+6HZDTzn4Hop7pW2/Zdhp4HQ91M4b5W7s++evj6DoqocZb/fztDIpa2bgEna0kq7mjDQPIIPqrjX9DU3LVNJS0cXezPpQQ3IGcOeT1VjqqNc3Od2qpDE50D6Vgia+NxBI65z/AObCDHrO61FRVx21xYIKNjAA3By7aMnPzx8lL9Dadit9uir6iH/XZmk5cQdjSeMY45GD58qNdn9m+0rk+vqoxJBDkYeA5r3kdCD8cqz2taxoa0BrQMAAYACD0iIgIiICIiCstLWSMV1Td7sx8FLRyF7HP90FwOenU44Pr6rV1LdZdSahZSUEznUzi2Jm3cGv5zuLfQny8F71xqE3a4CjoZZHUkYDS0DAe/J58yOnXxCl2kNMQWalbUzBslbIMl+PuA+Az/3yg96V0pBYo+9m2TVrsgyDOGjybn0/mpGiICIiDBW00NZRy01QzfFI0tc3JGR8lRdLUy0dTHU079ksTg5jsA4I9Cr5d90/BUCgv9vLQfRfV4jc18bXNIc0jgg5BXtAREQEREBERBr11FT3CkkpqqJskUgwQR+I8j6qt75oyss7jUW9orKcxu37mAmPg5OD6dD1yrQRBSlk1BX2OU+yyHu3OBfE7lp8+PA+GVZNHBadW2w1c9rDO+wDK9jWvcR5OHOMjHh0WlqHQ9FWtmqqLdBUYLyxjch5xwAOMZK3NNXGCqssNHTPhoquAYkgAzsw/ByOOv8A7kGhXdndtne00k8tK0DkffyfmVya3s8uZkEdLXwy00Y/RiZ7gW55PABA5U7pbtQVlVJTU1VHLNHnexp5GDg/is1bVRUVJLUzODY425JJ4QU1fbRX2WaKkrpA9oBdHseXM564z08PBebPYq+9S7aKHLQQHSO4azPn9F5u9ynvl1kq5Whr5DhrR+yPAevxVs6YtD7JZo6OWQSSZL3Fo4BPUDzQQiPs9vkW7u6ykZuaWu2yvGQeoPu9F4/8OLx/tFD/AMR//wAVaKIK4oezapc5/t9bFGMDb3GX5+OQFI4NDWKF8b/Z3vcwg+9ISCR5j+SkiIMcEEVNE2KCJkUbfusY0NA+ACyIiAiIgIiIC+EgAknAHUlfVXvaBqSVszrTRyBse39O5ruST+wfl9coOZrHVFTXXCSlo6lzKOPLP0TyO9z1z5jwx6LgvtFfHbxXvpntpT0kOMHnHx6qRaG0xHdnmvrC11NDJtEWPvuAB59OR8eVl7RbvFPVR2qGItFIQXO6DJHQDyxhB3ezaqlnsMkMhBZTylkYx0B94/iSpeuBoy0i02GJrsd9P+lkIdkHPTHywu+gIiICIiAiIgg3aj/UKD9678lzuy/+1K39yP4l57T5ZDeKWHvHd0KcPDM8Z3OGcefC6PZhSRex1dZg98ZO6znjbgH80E7REQad1rmW22VFZIHFsTc4aAT5eKpZvtN2uudve1NTKXEAAbnE5Ks/tArTR6ZkYGb/AGmQQ5zjbwXZ/wCX8VXukRnVFv8A3oQXLFHHDG2OJjY42jDWtGAB5AL2iIC4WsLwLRY5XNdieZpjiAcQcngkEeIzldzp1VSa4vP2tejHC8upqcbGBriWuPJLseB5x8kGxoK0zVt4bcZY2PpacuL3S85fjjHqCQVydTXGW632pmfuwH92xm4uDQOOPjjPzUnmZJpPRD4HSB1TcHEja3LWggAj/wBP4lcrs+tsVffu9m2ubSsMmxzdwceg+hOfkgnmkrPDabLEIy5z6hrZZHO8yOmPTou4i+IK37T6iKS4UcLHgyRMdvb/AHc4wtmwkaf0NU3HIhqqn7jne8HHnZx8CVHtZ1UdfqmpMOcMcITu/vN90/LIXS1k77Ms1ssbDCHsYH1LIx+2AAHZ9cuQeuzW2xVVyqayXa40oaGNc0Hl2efQjb+Ks1RLs6tvsllfVPjcyWqcDknhzB90j6lS1Bjmmjp4JJpnBkcbS97j4ADJKpS7VT71fpp4o/fqJA1jGnOTwB9VZmurl7Bp6ZjJGtlqB3Qa4Z3NPDsfIqv9HWuS53+n27mxwPEr3gZxjkA/EjCC0NO2tlos8FK1o3gbpHbQC5x55x1x0+S6aIgIiICIiAoprrUQtdCaOlmcytmbwWD7jOhOfA9cY8lILncaa1UT6ureWxs8upPkPVVVRUdy1le3SSSEjI7yV3SNuegH1wEEi7P9OxyQi710ZfIXnuA8ZGOPf+Oc/RT5YaWnjpKaOCFjWRxtwGtGB9FmQEREBERB8IyMKj75SxUV6rKaAERRSua0E5wAVeCpTU5zqW4kf/fd+aC1dJ/qxbv3IXXWvQUkVDQw0sAIiiaGtBOThbCAiIgIiICIiAiIgKG6q0U67Vctwo6gMqXhuYnj3XEYGc+HA8ipkiCJ6c0g23uoaur2Nq6ZrwRH0c4uOCT4+6cYWn2l3OWCkp7fHuaJzve8OxkDjaR48kH5KayyNiifI77rGlxx5BUheKx9zvFTUh75BLKe73ddufdH0wgkHZ1afbLs6uk/o6QAjDsHeenyxlWkuFo+zi0WSJr24qJmiSXLdrgSM7T8M4XdQEREBERAREQEREBERBo3i5R2m2TVku0920lrS7bvd4Nz6qEaHoae6TVVZdmQ1Lql+2ITe84uaMu6+jmrB2hX4VlWLZBvbHTuPeknh7uMcemOvqtvsxt2fabjJGwgERxu8WnHvfgQgnlPBFSwNhp42xRMGGsaMAKq6Cjn1NrSR04GwSl0zgzLQ1vQEeuAPmpzre4/Z+nagMfGJZx3TWu6uB4dj5Fczs0o447RNVfonSySkbmnLg0Ae6fLnnHqgmLGNjY1jGhrWjAA6AL0iICIiAiIgIiIKl7Qa32vUr4+72ezMEWc53ftZ9Pvfgpj2eUXsum2zd5u9qe6TGMbce7j1+7lVlc55ai5VMszy+R0hy53U44Vxaaovs/T9HTGTvNrN27GPvEu/mg6iIiCEdp9XE220tGd3evm70ccbQCD/EFzuzCi311XXd5jumCLZjruOc5/8v4rX7Sq3v73HS93t9mZ97P3t2D08FJezmCJmnBM1gEkkjg9w6uweEErRFy7/fKWxURnqDue7IjiBwXn/vHPqg5mvbt9nWN0DP6WsDoxluRtxh34FQ7QtikuN1jrJGH2WmfuL84y8cgDz5xlcyaW46pvQ4MtRKdrWjoxufwAyrcs1rp7Pb2UtMzaB7zj1LneJP0/BBEu1CaL2aig3t70PLyzPO3GM/VZOy+GP7OrJ9je973ZvxztwDhcntP/ALcpf8MP4nKT9n1P3OmYZfc/TOc73W4PDiOTnk8eiCTrVuU0VPbqiWZ7Y42xnLnHAHgtpcPWf6qXD/cH8QQVbp2kirr9R00+e7kkw7acFbl6hqbtrKqpRJvlfUuij3u4ABOB8FzLZcJLZV+0wxxPkDSG943IbnxHqpR2bWyOquM9dLtd7KGhrC3PvOzh2fDGPxQWNRUsdDRw0sOe7haGN3HJwFnREED7Uv6rbv8Aff8AkFqdl39fr/3TfzWr2k1nfXyKnZPvjhhGWA5DHknPzxhczSl/NguJkdGHwS4bKPEDzHwQXIi1qC4Utxg76jnZMzoSxwODjOD6rZQEREBEXG1ZcfsywVEzZHxyvHdxOZ1Dj0/JBDu0e8+0Vkdtgf8Ao4Mul2vyHOPgR5jH4qZaVtP2NZIqd39K495Jh2RuIHT6BQbs8tElVdfb5YA6mgHD3D9vwx6j+atBB9REQEREBERB5d90/BUJBDJUTMhhY6SR52ta0ZJKvS4VcVDQzVU+e7iaXOwMnCpzS/6y27/EN/NBdbfuj4L6iICIiAiIgIiICIiAiIgj+trl9nadmLZHRzTERxlo8ep/AFV5oy2/aWoYGOjbJFEDLK1x/ZHH5kLY11ePtO+PijIMFN+jaQCCT+1nPrkL7oe4U9murqq4F8UE8Do437CQ47m/5FBbSLzG9ksbZI3texwBa5pyCD4gr0gIvEkjIY3SSvaxjRlznHAA9SqvZr+6i6sqJREadvuvgYCGuGeoyc5/D0QWmi8xu3xtfjG4Ar0gxVFRDSwumqJWQxN+8+RwaB4dSlPUQ1ULZqeVk0TvuvjcHNPh1Ch3ae4i1UYBIBmOR58LndmFTMa6qpTI4wCLeGeAdkDKCx0XwkNaS4gAcknwWtTXGhq5DHS1lPO8DJbHK1xA88AoNpYKyqioaSWqnJEUTS5xAycBZ1DO0W8+yW9lvhf+lqM95tcMtYPAj1z+CCASPqb5eS4NZ7RVy8AcN3E+quujpoqOkjp4I2xxsbgNb0CgPZrZ+8mmusoO1n6OLkYJ/ayOvHGFKtUagjsFAJNm+olyIWkHBI8T6DIQQvtHuwqrnHb48GOlGXHaQd56j4YwpxpSkkodOUUEzQJAwk4OepJH4EKutHWx961E2ebJjgcJpCHDrnLRz1GRhW2BgYCD6iIg1nXCjbVikdVwCpPSEyDeeM9OvRbKp692m5f6VTwCJ4mqJnvhOfvNySMH4LvaW1n7DGbdey9ghGxkhadzccbXD/vpygsNFip6iCqi7ymmjmjzjdG4OH1CyoCIuNq6uFBpusk2lxfGYhg4wXDAPyygp6s/rs/7x35q8bd/Z1L+5Z+QVMWGJ899oWsjdIe/YSAM8BwJPwwrvAwMDog+r45wa0ucQABkk+C+rVuUscNuqXyvaxgjdlzjgDhBTWoat1bfq2Z03fNMzwx4OQWAkNwfLGFaukaOOj01RNiLiJYmyu3HxcAT8lUdr9k+0YPb3vjpg7MjmDJA+hUv1Lrp8hjp7FIYom8um24J9AD0Hy8kEwvmoaGyU73TSsfOB7sDXje7PTjqB6qpbhX1t9uXezZlnkO1kcYJx5BoXmGGvvty2sD6iqmOSf5nyCs3S+kILG508zxUVR4a/GAweg8/+iDxo/SjLNF7VVe9XPHyjHkPVSlFqw3KgqJu5graaWXn3GStc7jrwCgifadC99rpZWRuc2OU73BuQ0EYGT4crX7NrzuY+0zvGW5fDucBx1LQPHxKmlxoILnQy0dU0uikGDg8jyI+BVShtVpHUzJXwHMDyWCTkPYQRkEdeD9UFyKM9oFaKTTUkZYXe0vEQOcbers/8qy2XWFruoDTK2mnIyY5XY8cAAngn0C1u0WWCPTmJoe8c+YNjOcbHYJ3fQEfNBVKuHRND7DpqlBeHmYd9kDGNwzhVrpe0m83qKmO7um/pJS0gENGOmfUhXQAGgBoAA6AIPqIuNqu5vtNhqKiLd3hHdsc0/dceh+SCt7JSOv+rWMq5N+6UySF4zvDeSPmBhdrV+inQP8AbLPA98ZwH07G7i0+bQOcf9V67L/frLi9wBdsYc/MqxUFG266V1nqS+kldC8HD2nxwehCtfTOoqe/UYc0tZVMH6WLPI9R6f54WG+aPtl3L5djoKl3PeRnG44wMg54+GFWlVT3LTF3Ldz4J487JGjhwI6jwPBQXYi4ulb3He7UyQbu/iAZNu/vY6/Pqu0gKsO0GtluN+ht9NtmEAw1sXvOL3dQcePA4U91BcTarNUVbHRiVjf0YkPDneXXlV9oegmvOon3Gpe53s7hK94IBLyeMjyOD0QWHY7XHZ7XDRx7SWjL3NGN7vEroIiAiIgIiICIiCPa6rRR6ZqAWF/fkQjnGMgnP4KFdnIB1NyM/oH/AMlKe0r9W2f4hv5OXG7Mbdvqqq4PbK3umiOM4w12c7vDkjA+qCxkREBERAREQEREBERAXO1BcPsqyVVYASY24G3qCSGg/UroqA9pN5mj2WqF7O6lYHzYwXcHIB8ugKCIWi3z3+9NgLjumcXyybc48STjp/1W7qylmtFSLOyWV9DFiSHvGDOSMnBAGeSV3Oy+jeamrrtzdgZ3O3xySDn8FLdRWCC/0bIJnmN0b97XtAz0Ix8OfwQQvSGsorZSst9ex3dB3uzDJ2g+f4dFYXt9H3Hf+1wdyTt7zvBtz5Z6KmLvZq2z1UkNVC4BrsCQD3XeRB9fLqtLvpe57nvH91nOzcdufPCCba71RFWMNroHB8bXZllaTgkeA8x1z8lBlv2az1d6rW01IzP995+6weZU5u/Z/TfZTRbAfbImkkuf/TehzwD9Ag6tg1bbbnTFr5G0skWAWTPAyMdQenmutUXa3UrXmatp2GNu5ze8G7GM9Oqpettddb5Hsq6WWIsOHEjLQfiOFiZFU1j3GOOWd4+8WguKDtawv8V+r4pKdkjIombMOP3jk84+a0bDeqix3BtVBggjbIwjhzfL+a72kNI1dRXwVlxpdtE3LtshwXkZA4ByMHB58l2NX6MkrpzWWmKJr9oD4QdpeemRngcfDogag1harhpyogpql7aqVjcM2OBByCRnGPNV/Q1tRb6plTSyGOVh4IWV1nuTJzCaGo3h204YSM5x16fNWBYtBUMVvBu8XfVUgBIDyBH6cHn8eiBbO0Sgn2sr4n0zgzLpAC5pd5ADJUJ1TdW3i+TVMe0xD3IyARuaOhOfFbeptJ1NhaKgSNmpXvLWuB5b5AjzIz08lybZaq67TOhoKd0z2jJwQAB8Twgsu3XKx6XtNNSSV8LnOyXuhzIHO4yeM48FCr5d63Vt2igpoSYwdsEQHPPUk/T04Xj/AEJ1D/8Ajv8A/aP/AOSmejNJm0D22uH+uuGGtDsiMfLgn6oOppaxNsNs7gu3zSO3yOx44AwPTj812kRAREQeHRRue17mNL2/dcRyPgq017p2WlrpLnTRZppnZk25Ja88kn4nPorOXmRjJGFkjWvaerXDIKClbNqC4WSTNJN+jLgXxOGWux+XXwU3sGvoa2ZlPco2U8jzgSN4Z6A5zj49Fpa00dtL7laouCS6aFvh/wDs0fyHyCgKC+4KiGpZvp5o5WZxujcHDPyVfdplzZJUU1vjcSYgZJC13HPGCPMYz81C4aupgZshqJY25zhjyB+CxySPleXyPc956ucckoJp2c2yF9TJdZalrTTbmiPcBgFvLj6c/gphW6rslBI2OevYXOG4d2DIPq3Kp2GSZpLIHyAye6WsJ97046rN9m1/+xVP/Cd/kgsCTtJoWyOa2ine0EgODgMjzUbv2ta68UslGI4oad7snaDuc3wByfh08lq0Wkb3WxRzRULmxPONz3taRzgkgnP4L3qHS09gpo5Z6uCUyP2hjM7uhOefDhBw4YZKiZsULHPkecNa0ZJWSspJ6GqkpqqJ0csZw5p/75Hqph2ZUHeV9TXO2FkUfdhpGSHEg5HyB+q5/aH+tMv7pn5IJT2b0kDLG6qbE0TySFrn+JA6D8VMFFezn9WB++f/ACUqQc/UDi3T9xc0kOFNIQQeR7pVP2B7m6gt5a4gmpjBIPXLgrd1I9jNOXEvcG5ppAMnGSWnAVO2maOmu9FPM7bHFOx73YzgBwJKC9Vp3K2Ul0pZKeria9r24zj3h4jB+K2o3tkja9hy1wBB8wvSCtLv2e1tPJvtL/aGbhhj3Br28dSeB1UcvFXdHyto7pJIXUvuNY8AbcceHX4q4rrcYLXQS1VRI1jWD3d3ifAYHKqJ8d11TcamrjhM0gG9+MNaxo6DJx0GPVBt6LvdJZLm6SriGyVmwzDJcwZB6DqOPLPRTz/TjT/+2u/4L/8AJQPQ9BQ3K+OguEbZI+5LmNc8ty7c3HQjPGeFYM2j7DPM+WS3tL3uLnYkeBk+gOAgxf6caf8A9td/wX/5KGa51FDeaiCGhk30sTd27a5pLj1BB8sD6qUalrbXpm3wxUtFRvqOAyGRm47R1JPXy6nlRXQ1qgrLg+urxGKWmIP6U7WueenPQ4x09UE50dZ/seyRskaRPKe8kyQcEgDAI8OPxXeXMtt/td0mfDQ1bZZGDlu1zfpkDPyXTQFD+0a1MqbR9oN2tlpSMk5yWk4x9TlTBal1Y2S1VbXtDm9y7gjI6IKw7P6+Wl1HFAzBZUgscDnjjOR68K2lS2k6mGj1LRT1D9kbXkF2CerSB09SrX1DcTarLUVbCzvGN9wPPBKCEdot49qrorXC/wDRwndJgggv8PgRz9VNNOWVlitbaVr+8eTukfjqf8lW+kaeW86sbPO5j3NLqiXe3h/PPHTqVbqAi8ve2Nhe9wa1oyXE4ACiFT2i2yGofHHTzzMacCRuAHfXlBMUVau7Sa/cdtFTYzxnd/muPPrO/TNkYa8hjwQWiNgwD4ZxlBcS03XS3scWur6VrgcEGZoIP1VKfaVd/ttR/wAV3+a9Mt1wqHtLaSoeZDw4xnnPjlBbUWrbJNWikZXNMpcWDLXBuR/+2Mfiu2qgZonUO9v+obefvd8zj1+8rWt8ElLbqWnmf3kkUTGPfnO4gAEoK67Sq+WW8R0RwIoGbhjPvF3n9FJezuN8emW72Obulc4ZGMjjlQDVVTLVamrTO/f3czo28AYaCQBwrjpaaKkpo6enZsiiaGsbknAHxQZUREBERAREQEREBERB4mlZBC+WR21jGlzj5AclUnf683a+VNW1o/SvAaG55AAaPqArR1jdorXYqgEsM07DGyMnl2eCfkCT8lXei7b9paip2viL4IsySYONuAdp/wDVhBZ+naCCgstLHBCIt0TXv8y4jJz8yumiIMU9PDUsDKiGOVgOdr2hwz81zYdMWaCsfVMoI+9fnO7Lm8+TTwPouuiDDT0lNS7vZqeKHd97u2BufjhZkRBjmhiqIzHPEyVh6te0EfQrxBR0tKSaemhhLuCY2Bufos6ICIiAiL4gr3tNuW59Nbo5QQ3Mkse3of2Tn4Erc7MaN8Vvq6tzmlk72taB1G3Oc/8AqCh2p6ma4amrNzhIWzOiZtH7IJA6eitmyW/7MtFNSFsYfGwB5jHDnY5Pqg30REBERAREQEREHxRe66Etdwm72HfSOJJf3fIdn0PAx6ealKIKkrdC3umn2QwNqm4zvjeAPh72CpJpfQ8MELaq8wiSo3BzIt3DMeeOD8OQpuiDUbbLex4eyhpmuacgiFoIP0W2iICqftDqpptSyQSOzHAxojGBxloJ/FWwqW1VWOr9R1spYGkSGPAOfu+7/JBOuzeibBYn1QeS6pectPQbSQo92lUb4b3HVOc0sqI8NA6jbgHP1U70xSR0enqGOJhZuhbI4En7zgCfxKwarsIv1s7mMsZURu3RvcPwz1AP8kHE7Mq/vbfU0Lg0dy8Pac8u3Zzx6YH1U3VKW2urdM3nve62zR5ZJG8dR4j8OqmdZ2kUYgzRUc7ps9JgGtx8QSgxdo97YIhZ42BznASSPz93ngfHj8lEHafuDbIy7dzmmc4jg5IH97HlnI+S82yhqb/eY4iZJHSyAyyZ3Frc8kk+QVyUdvp6O3MoY2A07GbNrveBB65z8UEB0frMUjBQ3eV3ctz3cxGSz0OOSPr1U9+1KDuO+9rh7vbvzvHTGenVVtq3SNTbp5q2jiY6ic8bWMJLmZx1GPPyyoq1j3P2Na4u8gOUEg1hqD7euLW04eKaL3Yxk++f72Py9FN9HWJ9ssLw+TMtawPIxwzI4H48rh6B00yXNzr4CdrsQseOD4bsenPVWGgo7/WbDeyA7bPSSkBwbkHBxkZ8CrIn17Zo6Jk7HySyOxmFrPebkeOeOPivep9I097D6mEiKvOMPc47SAMYI8PjjwUW/wDDi7f7VRf+t/8A8UHCc6q1Nf8AylqpMDJJawE/kFZzNKUDdPOs/vmNx3l+Tnfj73/Tos1i03b7G3dTR7p3NDXyu5Jx5eWfRdhBxrHpq3WMB1PHunLcOmeck/yHyXZXwkNBJIAHJJ8FVWpdWV10uBit0k9PBESGtjcWuefEnH5ILWWvX7fs+p352d07dt64weip+nvd9oZm1Aq6z3P/ALrnObzxyDx4qTWzXbKi2TUl2DhUPY9oma0bTwcZx08uAgjWmKWmrNU0kD2ufTukcQHHBIAJGcfAKZdp9TELRS0pf+mdOJA3HVoa4E/UhRDRX62UH+87+Era7QZnS6omZ3hexjWhrd2Q3gZx5coJB2Y0bmUlXVyQgCRzWxyHGSBncPPyU6XE0fQig03Rx7nEyMEp3DGC4ZI+S7aDDVU8VXTS007d0UrSx7ckZB+Cq25aNu1maK2PuKhkOZHFnIYG85IcOfhyrYXC1pWuotM1bmsD+9b3JyegdxlBD6XTNw1SYrnIKWipnkNbGxoaSwdSA0Y8T1/JTC0aStNriwKdtRKRh0kw3bufI8D5LPpanlpdOUMM7CyRsfLT4ckrrINP7Jtv/wCPpf8Agt/yW01rWNDWgNaBgADAAXpEBYql4jppHucGgNPJOMLKor2i1klNp3u4nhpnlEbwcEluCT+ICCv9ND2nU9D7R+l7yYb+897d8c9VdSq7s7s/tl0dXygGKlwW8kHeehHmOD9VaKAiIgIiICIiAiIgIi07rXx2y2z1kpbiJhIDjjc7wGfU8IKy7Qq01WpXwlgb7MxsYOc7v2s/8ylPZxbTTWZ1ZIyPfUuJY4D3g0cYPHmMqvN8l4vLTNI7fVTBpc47iMnHzwPyV3U0Ps9LDDu3d2wMzjGcDCDKiIgIiICIiAiIgIiIC51/rvs6y1VUGB5jZw0nGc8LoqEdp9XG220tEd3evm70ccYAIP8AEEEV0PRyVepqYxlo7j9K7ceoHHHryrhUC7MKPbDWVkkAG4tZHKR1HO4A/RT1AREQEREBERAREQEREBERAREQYK2R0NFPKzhzI3OHxAVOWSB151NAyaTY+eYyOcG+PLunyVnazmkg0rXSQvdG8NaA5pwcF4B/Aqu9CwSy6ppHRsLmxbnvI/ZGCMn5kILgREQRbWWln34QTUboY6mPIcXjG9px1IGeMcfEqH2vQ12rZ8VMYpImkbnSdSD12gdcfJWyiDjaf05SWCJwpy98sjQJHuP3sZ8PDquyihty7QaSjugpoKc1EDSBJMH4xzzgY5wPUIJktOK12+Cp9ohoaaOcEnvGxNDsnrzjPitmKQSxMkbna9ocM+RXtAREQEREBERBAe0a+VVNKy1QExxyxB8j2nBcCSNvw4+eVxOzyCWTU0UrGExxMcXuH7OWkD8VJu0KwispDdYd5np2bXtAyCwEnPpjJK4fZpWRQXmanfu31EeGYHHGScoLIrKWCupZKapjbJFIMOa4ZVWau0r9gCOohn7ynleWgEYc08nHqMeKtlVj2hX2O4VbKCleHw05y8gdX+h+ePigj1hr/sy80tYWhwjfyCccEY/mt7Utwt1dqEz2+ERRiT35BwJDnl2Prz4ruWPQsVfp72mpfJFVzDdFkcMGeMjxyPzUduel7ta+8dPTF0UYBdLHyz6oLkgniqYGTQPD45GhzXDoQVkVGUt3uVHCIaWuqIYwc7GSFoz8FaeibhU3HT0c1W8ySNeWbj1IGOvmUEgWherXDebbLRTkta/kOH7LvA+q31Xmqdcyd++ks7wIw0tfP4kn+75Y80HUuerqPTs1PbYRJWd1gTPc/JaM+Z6n0+HKlFHVQ1tLHU07t0Ugy0qH2LQVOxsdVdJfaJHYf3YHug5zyf2gfgps1oY0NaAGgYAHgg+oiIPLnBjS5xwAMkqn9W3t98u7gzaYIHujg2/tDPX54BUv19qP2Km+z6Kctqnkd6W/ssx5+BPHyyovovTgvlY+aZ+2mpyNwH3nE9B6ePKCwtJ2x9psFPTyl3eOHePa4YLSeo+S7KIgIiICIiAiIgIiIChPaXce5t8NAx7N053SMP3g0Hg/UFTZU9re4/aOopi18b4oAIo3R8ggc9fiSg6nZrbu+ukle9j9tO0iN4+7uIwQfkVZq4OiqMUemqUOgMMsmXyAjBJycE/LC7yAiIgIiICIiAiIgIiICqDXNx9v1FO1j3uipz3TWu6NcOHY+YVuyPEcbpHfdaCT8AqSqT9p6indSxvlFRUuexoby4FxPT4ILW0jSRUemqFsW7EsTZXZOfecASuyscMMdPCyGFgZHG0Na0dAB0CyICIiAiIgIiICIiAiIgIiICIiDga5/VGv+DP42qIdmP8AbtT/AIY/xNXa7T/7GpP8R/7SuZ2YUkpr6uswO5bF3ROedxIP5BBY6IiAi514vdDZYWSV0u3ecNa0ZcfPA/76qC3rtArJp5orY1kVOW7WyOB3/wC8PJB0tUa5hjhkpLQ4unJLHTjo0ebfM+vgobp+0T3y6xwtY50YeHTvzjDc88+fXC0ZqWpihjnmgkZFNkxvc0gP88HxU27LoZBNXzGN3dFrWB+OCRyRnz5H1QWBFGIomRtztY0NGfIL2iICIiAiIgIiIMNXTsq6Samlz3c0bo3YODgjBVLXW31diuphkDopI3B8TweozwQfl+Cu9aVztVFdoO6rYWyAAhp8WkjGR6oKxr9b3SttraPLYwY9ksjfvP56+nGAevj5rxpvSNZe+7qHYhoi4gyHq4D+6PHkYUzj7PrKyRr91U7aQdrpBg+h4UojjZFG2ONoaxoAaB4BB5p4WU1NFBHnZEwMbnrgDAWVEQcybT9onmfLLbqZ8j3FznFgySepW/DDHTwshhY1kbAGta0YAHksiII5re7yWmyE00zYqmZ21nPvY8SPUZCqInJyepVkdp9JLLQ0VU0DuoHOa/nnLtuPyK6GgqGhhsMdRTbXzTf0zsgkOH7Ppjy9UHR0tW1NwsNPU1cbGPcMNLHZDmjjOPD4c9F118Ax0WtcLjSW2AzVk8cLcHG5wBdgZwPMoNh72xsc97g1rQSSegChWpNeRUxkpLUGzvLf6wH+60nyHjx6jlce+a6rLm19HboO5ilGzPLnu58PLI4xg9VtWDs/dMx0t5c+JrmjZHG4B3PiSenwQR/T9iq9SXF5L3CLcXzzuGeT+ZKty30NPbaKOkpWbIoxgDxPqfUpb6CnttFHS0rNkUYwPM+p9VsoCIiAiIgIiICIiAiIg51/ubbRZ6isONzGkRggkF5+6DjwyqboaWa63OKnjaS+eTBLWk7QTyceQ6qf9plw7q3QUDDGTO7c8E+80DGD8Dz9FzOzKjbJX1NXJCT3TQ2OTBwCeoz0zgoLFp4+5p4oic7GBufPAWREQEREBERAREQEREBERBgrf6lUfu3fkqg0d+tVv/efyKs7VlRLS6arpoHlkjWDDh4ZcAfwKgvZm1rtRTZAOKVxGR0O5qC0kREBERAREQEREBERAREQEREBEWGrEpo5xTnExjd3f+9jj8UFedpV2E1ZHa48EQEPk905DiOBnywV1tC3C3UWnYhUXOCOV7nExSzMbs949B1568quKwzmsm9qcXTh5EhJz72eVkgttfURCWCiqZYz0eyJzgfmAgs68a5tdud3dO4VsoIyInDbgjru5B8OFEbnr27VgfHT93Sx78tMYO/bzgEk4P0WKz6Julzb3krPY4iDh0o5JBxjb1Urs2gKCk/SXBxq5eRtzhnXg465+aCC0Gn7zdXM7qknLXN3tklBawj0ceFM9PaBhpj3932zvLRiAfdafHJ8fDops1oa0NaAAOgHgvqCqtfXc1l0FvbC2OGiJaMdSTjPy6KV9nNLLTabLpQAJ5nSswc5bho/MFVxWS1F6vj3BjPaKqYNDW8DcTgdVdFvpY6KhhpoWCNkbQA0HOPP8UGyiIgIiICIiAiIgIiICIiAiIgIiIMVRTxVUD4KiMSRPGHNPQhV9X6GudDVsmslSXtEm9jXODTHjGMnoforGRBVLtF6lc4uLQSTk/px/mt2g7PrhUgOuVUIQ1/MYO8lviQc4B6qyUQcax6Yt1j7w0zXyPf1fMQSB5DAC7KIgIiICIiAiIgIiICIiAiLUutW6gtVVVsaHOgidIGnoSBlBVOt7h9oajmI7ssgAiY5hyHAZOfxKsHQ1NDT6XpXRM2mbMkhyfednGfoAqqt1O2vu1NTPcWtqJ2scW9QHOA/mrxp4WU8DIYmhrGDAAGEGRERAREQEREBERAREQEREHD1r+qdf/uN/iCi/ZfRsdPW1xc7exoiDfDB5z/yhdftIqZqfTzGRP2tnmEcgwDluCcfUBaPZb/VLh+8Z+RQTtERAREQEREBERAREQEREBERAREQUTdf7WrP37/4irnsbGssdAGNDR7PGcAY52hVDKA7U72uAINYQQfH31dbWtY0NaA1oGAAMABB6REQFzdRuczTtxcxxa4U7yCDgjhdJcvU36t3L/DP/JBUmnv1itv+Kj/iCu9U5oqjZW6mpGvc5vdO74Y8S3kD8FcaAiIgIiICIiAiIgIiICIiAiIgIiICIiAiIgIiICIiAiIgIiICIiAiIgKKdotY2nsAgExjlneA1oJG5o+8PhyFK1XnajUROkoKdrwZYw9zm+IB24P4FBzuzq3+1Xx1S4RujpW5LXjJyc4I+BCtRQ7syijFhnlDGiR1Q5pfjkgNbgZ8uT9VMUBERAREQEREBERAREQEREEE7T6yMUdJQ7Xd46Tvt3hgAj68rc7NqJsFifVB5Lql5y0jgbSQsPafFH9j0suxveCoDQ/HONrjjPknZlVSy2upp3uBjgeNgx03ZJQTVERAREQEREBERAREQEREBERAWCtmNNRTztAcYo3PAPjgZWdcvUtZHQafrZ5Q4t7ssw0c5d7o/EoKps8Ml41PAGbGSTTmX3icDGXEfgrqVO6G/W6g+L/4HK4kBERAWnd6R9faaukic1r5onMaXdASMcrcRBXWjNOXa26hjqKyjdFC1jwXlzSMkcdCrFREBY6iZtPTyzOBLY2F5A64Aysi8TRNnhfFIMse0tcPQ8IKtrNfXeSvfJSyNipt3uxGNp49TjPKlOj7tVagraq4TvMbImiFlO37gzgl3qePxUCvVgr7bPK99HJHTGVzYnHnIycfgtrSWpjYKl7ZWGSkl5kawDcD4Ef5Z8UFvotO2XKmutFHVUj90bxnB6tPkfVbiAiIgIiICIiAiIgIiICIiAiIgIiICIiAiIgIiICIiAiIgKoNc1prNTVALNncfoeuc4J5/FW+qOvtXFX3qsqod3dyyFzdwwcILR0PSxUumKV0QIM+ZX5OfePH8gpAsFHDHT0kUULGxxtaA1rRgBZ0BERAREQEREBERAREQEREEN7Tv7Bpv8SP4XLF2YSl9vrI9jAI3tw4NAJznqfFdDtBova9NPl7zZ7M8S4xnd+zj0+9+C4HZhW7aysoe7+/H32/PTaQMY/834ILGREQEREBERAREQEREBERAREQFwdbSmHSta8MY/hgw9ocOXgdD8V3lHtefqjW/GP+NqCvtDfrdQfF/wDA5XEqw7M4Y5L5O97GudFCXMJHLTkDI+RKs9AREQEREBERAREQeXNa9pa4AtIwQehChd77Pqap3zWuQU8pye6d9wknz/ZHyU2RBEdGaeuthqZxVSUzqaVuSI3Eu3g8dQOMZUuREBERAREQEREBERAREQEREBERAREQEREBERAREQEREBERAVH2KGOov9DDMwPjfUMa5p6EE9FcV6q5KCz1dXCGmSGIvaHDIyPNVr2d86oZkf8A8TygtcAAADgBfURAREQEREBERAREQEREBERBiqWGWmljb95zCB8wq10A0W/VtTS1L2MlbE+HGfvPD28Dz6H6Kz1V9wFNZe0cSuc/uu9715PJy8En8SgtBERAREQEREBERAREQEREBERAUe15+qNb8Y/42qQqGdps8sVmp4mPLWSy4e0ftADI/EION2Yf2xV/4f8A9wVmKC9l8EXsdZUbB33eBm/x24Bx9VOkBERAREQEREBERAREQEREBERAREQEREBERAREQEREBERAREQEREBERAREQEREBERBytU/qzcf3DvyVednX60M/cvVh6p/Vm4/uHfkq87Ov1oZ+5egthERAREQEREBERAREQEREBERAUf1Zptt+po+6cyKpjdkSEZJbg+79cfRSBEEZ0bPdGUzrdcqOZppct7+Q4DvABvmMDqFJkRAREQEREBERAREQEREBERAUI7UP7Lov3x/hU3Ua1xZKq9WyJlEGulhk3BhIG7PHU8eqDH2eUcdPpqOoY5xfUvc94J4BDi0Y+QUpXH0nQ1Ft07S0lWzZPHv3N3A4y9xHI9CuwgIiICIiAiIgIiICIiAiIgIiICIiAiIgIiICIiAiIgIiICIiAiIgIiICIiAiIgIiIIz2gVM1NpmTuX7e9kEb+ActIOQox2Z1UUd1qKd0e6WZgLH4Huhuc/XI+imWsaaGp0zW983d3UZkZyRhwHBUC7Ov1oZ+5egthERAREQEREBERAREQEREBERAREQEREBERAREQEREBERAREQEREBERAREQEREBERAREQEREBERAREQEREBERAREQEREBERAREQEREBERAREQEREBERAREQEREHK1T+rNx/cO/JV52dfrQz9y9WPqGCWqsNdBAwvlkhc1rR1Jwq47Ov1ob+5egthERAREQEREBERAREQEREBERAREQEREBERAREQEREBERAREQEREBERAREQEREBERAREQEREBERAREQEREBERAREQEREBERAREQEREBERAREQEREBERAREQEREBU7pmSqteraWIs7uV0whka8cgEgEK4lUVyqo6LX8tVNnu4awPdgZOAQUFuovjXBzQ4dCMr6gIiICIiAiIgIiICIiAiIgIiICIiAiIgIiICIiAiIgIiICIiAiIgIiICIiAiIgIiICIiAiIgIiICIiAiIgIiICIiAiIgIiICIiAiIgIiICIiAiIgIiICIiAqq7RaP2e/iZkBjjnjDi8Dh78nPPn0VqqK9oNpNwswqo8mSj3PxuAG043Z+iDq6XnlqdOUM07zJI+PLnHqeV1VV+jtTvoI6e0xwbn1FY3MjncNa4taRjz4VoICIiAiIgIiICIiAiIgIiICIiAiIgIiICIiAiIgIiICIiAiIgIiICIiAiIgIiICIiAiIgIiICIiAiIgIiICIiAiIgIiICIiAiIgIiICIiAiIgIiICIiAiIgL45oc0tcAQeCD4r6iDl0enbRQ1QqaahjjmHR2ScfUrqIiAiIgIiICIiAiIgIiICIiAiIgIiICIiAiIgIiICIiAiIgIiICIiAiIgIiICIiAiIgIiICIiAiIgIiICIiAiIgIiICIiAiIgIiICIiAiIgIiICIiD/9k=">
          <a:extLst>
            <a:ext uri="{FF2B5EF4-FFF2-40B4-BE49-F238E27FC236}">
              <a16:creationId xmlns:a16="http://schemas.microsoft.com/office/drawing/2014/main" id="{2B98492E-440C-41F5-9A06-57B72E2705EF}"/>
            </a:ext>
          </a:extLst>
        </xdr:cNvPr>
        <xdr:cNvSpPr>
          <a:spLocks noChangeAspect="1" noChangeArrowheads="1"/>
        </xdr:cNvSpPr>
      </xdr:nvSpPr>
      <xdr:spPr bwMode="auto">
        <a:xfrm>
          <a:off x="12649200" y="3016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64</xdr:col>
      <xdr:colOff>0</xdr:colOff>
      <xdr:row>49</xdr:row>
      <xdr:rowOff>0</xdr:rowOff>
    </xdr:from>
    <xdr:to>
      <xdr:col>64</xdr:col>
      <xdr:colOff>304800</xdr:colOff>
      <xdr:row>49</xdr:row>
      <xdr:rowOff>304800</xdr:rowOff>
    </xdr:to>
    <xdr:sp macro="" textlink="">
      <xdr:nvSpPr>
        <xdr:cNvPr id="4" name="AutoShape 3" descr="data:image/jpeg;base64,/9j/4AAQSkZJRgABAQAAAQABAAD/4gIoSUNDX1BST0ZJTEUAAQEAAAIYAAAAAAQwAABtbnRyUkdCIFhZWiAAAAAAAAAAAAAAAABhY3NwAAAAAAAAAAAAAAAAAAAAAAAAAAAAAAAAAAAAAQAA9tYAAQAAAADTLQAAAAAAAAAAAAAAAAAAAAAAAAAAAAAAAAAAAAAAAAAAAAAAAAAAAAAAAAAAAAAAAAAAAAlkZXNjAAAA8AAAAHRyWFlaAAABZAAAABRnWFlaAAABeAAAABRiWFlaAAABjAAAABRyVFJDAAABoAAAAChnVFJDAAABoAAAAChiVFJDAAABoAAAACh3dHB0AAAByAAAABRjcHJ0AAAB3AAAADxtbHVjAAAAAAAAAAEAAAAMZW5VUwAAAFgAAAAcAHMAUgBHAEIAAAAAAAAAAAAAAAAAAAAAAAAAAAAAAAAAAAAAAAAAAAAAAAAAAAAAAAAAAAAAAAAAAAAAAAAAAAAAAAAAAAAAAAAAAAAAAAAAAAAAAAAAAFhZWiAAAAAAAABvogAAOPUAAAOQWFlaIAAAAAAAAGKZAAC3hQAAGNpYWVogAAAAAAAAJKAAAA+EAAC2z3BhcmEAAAAAAAQAAAACZmYAAPKnAAANWQAAE9AAAApbAAAAAAAAAABYWVogAAAAAAAA9tYAAQAAAADTLW1sdWMAAAAAAAAAAQAAAAxlblVTAAAAIAAAABwARwBvAG8AZwBsAGUAIABJAG4AYwAuACAAMgAwADEANv/bAEMAEAsMDgwKEA4NDhIREBMYKBoYFhYYMSMlHSg6Mz08OTM4N0BIXE5ARFdFNzhQbVFXX2JnaGc+TXF5cGR4XGVnY//bAEMBERISGBUYLxoaL2NCOEJjY2NjY2NjY2NjY2NjY2NjY2NjY2NjY2NjY2NjY2NjY2NjY2NjY2NjY2NjY2NjY2NjY//AABEIAY8CTwMBIgACEQEDEQH/xAAbAAEAAgMBAQAAAAAAAAAAAAAABgcDBAUCAf/EAEwQAAEDAwMBBQUEBgYIBQQDAAEAAgMEBREGEiExBxNBUWEUInGBkRUyobEjNkJzssEzNDVSdNEWJFRyk6Lh8BeCksLSN1NVYkOEo//EABQBAQAAAAAAAAAAAAAAAAAAAAD/xAAUEQEAAAAAAAAAAAAAAAAAAAAA/9oADAMBAAIRAxEAPwCwEREBERAREQEREBERAREQEREBERAREQEREBERAREQEREBERAREQEREBERAREQEREBERAREQEREBERAREQEREBERAREQEREBERAREQEREBERAREQEREBERAREQEREBERAREQEREBERAREQEREBERAREQEREBERARcK/wCqaCyMaJHGaZ5IEcWCR6ny5+ah9R2jXGWB7IaWGGQjiQEuLfkeEFmoqpotf3mCffUvZVR4xscxrefPICsOzX633qPNHNmRrQXxuGHMz4evyQdNERAREQEREBERAREQEREBERAREQEREBERAREQEREBERAREQEREBERAREQEREBERAREQEREBERAREQEREBERAREQEREBERAREQEREBERAREQEREBEXOvV6o7HSiorHOw44axgy5x9EGa43GltlJJU1coYyMZI8T4DA+Krq+a0r7tU+y2jvYIJMNaAAJHHg9R058j0UevN0qLxcZKmeRz8nEYP7LfAAeH+asHQum4qGiiuVVEfbJQS0Pb/RjOBj4jx9UEU1XZ46Ga3RwRvNXUQh07S8vcZDjOfnlYqXRl8nqY4pKN0LHHBke4Yb8cZVrmgo3VgqzSQGpHSYxjf0x169FsoIBU9m0baeR1PcHOlAy0SMw0n1Iyolp2r+zr/STSyugjbIBKcke74g+iuxUnqYE6muIAyfaH/mgutfV8HQL6gIiICIiAiIgIiICIiAiIgIiICIiAiL4SAMk4CD6uddb3b7RCX1k7WnB2sHLnEDOB6/FRLV+swxrKay1WS5rhLIwdM8DB6gjn8FBM1NwrBl0lRUTOAy4lznE8DkoLOpe0GzVFQ2J7amnBz+klY3aOPHBJ/BSiKWOeJssTg9jxlrh0IVR3DRV5oKUVDoo5m4LnCJxJYAM85AW9oXUc1DXRW2pk/1OUkN3k/o3ckY+J4x6oLRREQEREBFjqJ4qaB887wyKMbnOPQBVPcNaXirrGzxTOp44n7mRxnj4O/vDjxQW4i1LXWsuVugrIg4MlbuG4YK20BERAREQEREBERAREQEREBERAREQEREBERAREQEREBERAREQEREBERAREQatxr6e2UUlXVP2RRjJ8z6D1Kp6+3+tvk4dUyZjjJEbAMADPXHmuhrm8/at5MUL801ONjdr9zXHxcPLqB8ltaN0k66PZX1zS2ja7LWEf0pH8v+oQdDQGnaaophc62nc6Rkp7nd91wxjOPHBz8wrBXljWsY1jAA1owAPAL0gIiICqhv/wBS/wD++f4lY92vFFaIDJWTtjJaSxmfefjyHj1Vc6OH2zrI1VX/AEnvVHucDdkfhygtZERAREQEREBERAREQEREBcFur7Q67/Zwld3m7Z3mBszjpnPnx8V162o9koaip27+5jdJtzjOBnGVRVRL39TLNjb3jy7Gc4ycoL7X1cbSFXLXaYop5tu8tLPdGBhri0fgAuygIiIChXaNefZqKO2wPxLPkybX4LW+RHiDk/RTGeaOnhfNM9scbBlznHAAVU2+ePU2s45q+RscT35bFKd4IB4j8OqDRstllv8AWxU9JGYmMaO/lcdwHJ976dB6dVZtm0tbLNP39NG50xbje85x548l06OipaCEw0cDIIy7cWsGBnz/AAWwgKoNZWx1m1C90LtscpE0RDsuHn/zZVvqpe0GrlqNTzQv27KdrWMwOcFodz8yUFmWWqbWWeknZL3u6Ju5+c5cBg/POVvLmabpIqKwUUMO7Z3Qf7xycu94/iSumgIi+HgFBXfaPeKlldHbYXyRRiImTa8gSh3gR6YP1UauVouVloYTVHu46znug4593+8PmvlZLU6gv+0T9/LPJsje8bBjPHGTgei7uvKWSs1dS0sWO8lhjjbk4GS4hBNNH/qtb/3X8yu0sNHTx0lJFBExsbI2gBregWZAREQEREBFqV1zobdt9tqooC8EtD3AbseSh1z7R4m747bSF+W+7NI7GD/u45+qCeIqq/8AEK9+VL/wz/mpFau0OiqphFW0zqTJaGv37289SeBgIJmi+AhzQQcg8gr6gIiICIiAiIgIiICIiAi5F21La7PO2GsqMSuGdrGlxHxx0Wa13y3XdmaKqY93P6MnD8Dx29cIOiiIgIiICIiAiIgIiICiuu75Hb7TJRRyMNVUtLdh5IYeCfT0+Ck8skcMbpJXtjjaMuc44AHmSqTv91feLtNVv3BpOI2k52t8B+aD3p6zzXq6RU7I3OhDgZnDjazPPPgcZwrlo6WGipY6anYGRRjDWhcrSFo+x7HHE8ETSnvJMkHBIAwCPDAC7iAiIgIi599ucdotU1XIRlowxpcGlzvIZ8fH5IIF2lXCmq7hTU8EgfJTB7ZccgE44+PBXe7OLaKWzSVb2SMlqXD74wC0fdI+OSq5p4qm73RrAe9qamTJLjjc48lXjTwRU0EcEDAyKNoa1o8AEGRERAREQEREBERAREQEREHO1BLHDYa90sjWNMD2guOOS0gD5lUgrd1/+qdV/vM/jCqJBdWlqI2/TlFTmTvMM37sY+8S7+a6y1LV/ZNH+4Z/CFtoCIiCI9o1y9kszKVkjmS1LjwBw5g+8D9QoroC0m4XsVLs91RlshIdg7s+78uCvfaFdhX3ltLHtMdHuZnaQdxxuB+gUn7OKMQWJ9Q6AxyzyH3nAje0D3flyUEuREQFUvaDVyVGp5oXhobTtaxmByQWh3PzJVtKptUxtl1/LHINzHzQtcD4gtYgs20f2PQ/4eP+ELcXiKNkMTIo2hrGNDWgeAHRe0Bc2+3eGyW41czHP94Ma0ftOPQZ8Oi6ShusL9RwXOjttXDFNTbu8qBIxxLf7pbgj180Hq6MkuGvrfSbmRx0UftLSG8uyRkHn0CipuX2rr+lqWyOfEauMRbhghu7gfmsFBq+4UFfW1kUVM+WscHP3tcQ3GeG88Dlcu23GotlfHWUxaJGHOHDIPofRBeqKnI9Y31k7ZDXPeGuDtjgNp56H0Vi6S1D9v29z5hHHUxu2vYw9RxhwHUDnHyKDvIiICh2p9bxW2WWioGNnqGgtdJu92N3ljxPXx4WprHWT4JKi128NDwQ19Q1wdxjkDHQ54+qj1g0hX3pzpJQ+lg2hwllYffz5Z65HOUGjbrVc9R1czoGmaTl8kjzgZJ8T5ld2bs6uDKNkkVRFJUHG6EjaG+fvZ5+isK122mtNEylpGbY2Dqerj5n1W4ggD+zt9TBTO9qjpZGwtbKwR7svHU5yFD7zY66yTMjrYtoeMte3lp9M+f+au9aF6tkV2tk9JK1uXsIY5wzsdjg/IoIV2faj2P+yq6cBhI9nLvM/s5/IeZViKiqqnqbPdHROOypppAQWnOCOQfyV30jnPpIXuOXOjaSfM4QZkREBFyLnqa022NxmrInvDiwxxOD3B3PBA5HRQyr7SK905NHSU7IcDAlDnO+oIQWUijWl9WwXthjqO6pqlu1u0yAd645ztB58PXqpKgIiICIiCpu0ON7dTyvcxwY9jNriOHYAzhcKmdEHwhs8tM8kiWXqAPDAHKui6Wmhu8IiroBK1py05IIPxHxVfag0HUUEL6m3vdUwsxmM/0g8z6/AcoN/SWtnyTex3qYHef0c7hjB8neGPX4qexyMmjbJE9r2OGWuacgj0KoR7HxvcyRrmPacFrhggrtac1LV2OrDt7paZ2BJETngeXkeSguRFxbNqi13hgEM4jm4zFJ7pBPQDPBPwXaQEREBERARFhq6qGipZamofsiibuc7BOB8AghvaJfpKWJlrpXgOmaTP7pyGnoAenPP0XB0JYPtS4+2TbmwUr2uHu8PdnOMnjw5HquDX1lRd7lJUPaXSzvyGMycZ8Arg07aWWa0RUjQ3f96Rzc4c49Tz8Ag6fRfURARF8JDWlziABySfBAJDQSSABySfBVHrW/G8XR0UYAp6VzmMLXZ3843eR6cfFdXWmsDUukt1skxCDiWVv7ePAemfH08lyNK6YnvtT3kgdHRM+/J03HyH/fgg7XZlbWvnqbhIx+WARxkj3TnqenUYH1VirDS0sFFTMp6aMRxRjDWjwCzICIiAiIgIiICIiAiIgIiIIt2ibf9G35qDGd7cR5H6T3h588deFWVxghp6x0VOZTGGtI71u12S0E8YHiT8lZXaFRzzWqGspzl1HJ3hbt3E9OcenXlV5TVU1wv9NPVuEskk8YcS0AHBA6DjoEFyWr+yaP9wz+ELbXwANADQABwAPBfUBa9fVRUVDNUzuLYo2kuIGcLYUa1/WPo9NSBjWu9oeIXZ8AQTkfRBU7Wy1Ewaxr5ZXngAFznH+avS3UcdvoIKOJznMhYGNLupHqqn0RRurNTU2xwb3B7458QCOPxVwoCIiDHPMyngkmlOI42l7jjOABkqoqDvdQa0jcZ8ulnLxI4dWsGRx8GgKxNa1M1LpaskgfseQ1mcA8OcAR9CVEuzS299cJrhJFuZA0tjk3fdeevGf7pKCyljnnipoXzTyNjjYMuc44ASeeKmgfNO9scbBlznHgKrdWatfe91FSx7aRsoLHjIdJgEcjyOc4x5INi/69rKmaSG1lsFOHe7Lt9945Hjxg9emVFTDUT00lY4l8cbmsc9zskE5wPwKmGldGQ1dH7fdRKAHHFOQW5Aznd4/RRmngbdL2KShzTwVM/wCjY4khoycZ88BB0q7TUVHpGnu7pnunmc3DRjaGuHwzn5rq9mdvinmrKmem37A1sb3N4yc7gPA+Cz9qH6KK1xR+5H+l9xvA42Y4XT7Nf1bf/iHfk1B27tZaS5W2elMETXSMIY7bja7HB48iqt09PU2bVVPHsw/vhC9rwRw47c4+ByFciqPWkdTQavmqcd257mzQuyDwMAH6tPVBbiiGu9Rm3UnsNFOwVcvEmOXMZ/In18CundtQR2aww1lRmSeWNvdtx995A+nmqu/17U1+8H1VU70aAAP5Afgg6ekdMz3qrbVT746Njtxk8XkHoM9eepVsgBrQ1oAA4AHgtO0W+O12uno4gAI2gOwSQXdSefM5K3UBERAREQUzrL9arh+8H8IVv0P9Rp/3TfyVMX6qFzv9VPDG8d9JhrOpzwPBW5PXw2mxNq6vLWRRNyMHJOAAPrwgy3a6UtooX1VXIGtb0b4uPkAqz1BrGvvEroaQvp6VwDRE3lzjweT8fJc2519ZqO8vexj3OneO7gaSQMDHT4Dn5qwdM6NpLZDFUVsYmrh72SciM+QHQ/jygids0Jdq6Rr6sCmie0P3vcC45xxjOQefFTOl0PY6en7p9M6d3P6SR53fhgfgpGiCkLxb5bRdZomsnjjZK5sMj2kF4B6g+Ph0Vk6L1F9s0HdVUzDXRcObjBc3wd6+OcLD2kQmTTrXtj3OZM0lwbktGDn4DoohoCphptTRd8/b3rDGzgnLjjAQW2iIgIiICIiDgal0vSXulOxjIatpLmSgYyT13Y6+Cq682erstaaarZ6tePuvHmFeC516s1Le6J1PVMGedkgHvMPmEFIse6N7XscWuachwOCCpLadcXW2xd1I5tXGBhgl6t+Y5PzXKvNlrLNWPgqYzgctkby1w8DlfLTaJ7s6RtPJC0xlue8ft4Jxn5dSgn0faJQCRkdRR1UTjgPJAw3Pj1zhSGgv1ruLS6krYngO2+9lpz8DhVleNO3ejpi55irYAQ908J3kHhoBJ97y46LgESQych0cjTnyIKC/UVK0WpbxQyukhr5nFw2nvXd4Po7KktHq7UNNSSz1dLFUxgNfvc5rNoI4wB16/JBYqr/tHvjmltnia5vSSR+cZHgPh1z8lsUvaPTeytdWUM7ZTnHdAFh+ZIUBulfLc7hNWTE7pXF20uJ2jyGfAIJJ2eWf266Orpm5ipMFucjLz0Ix1xj8VaSri263prZYaekoqB76mJg7zLQGHzdkHP4L1D2i108zIo7bAXvcGtHeEZJ+KCxV8c4NaXOIDQMknoFW111rfRTQTRQQ0bJCcOaWyb/kc4UduGortcnZqa6XGzYWsOxpHqBgHqgse960tlr3xRPNTUDjZGOGnGQSehHTooBedWXS7uLXzmGDORFFwBxg89T49StO12S4XaUMo6dzxxl54aBnGc/5KW2ns9qae5wS3CWlmpmEl8bHOyeDjwHjhBxNL6Vqb1VB87Hw0bOXvIwXeQH+atikpYKKmjp6aNscUYDWtHl/NZGNaxjWMaGtaMAAYAC9ICIiAiIgIvhIa0lxAA5JPgudU361UlTHTz1sTZZMbWjJzk46jhB0kXlj2yNDmODmnoQchekBERAREQEREHB1tUzUml6uSB+xzg1hOAfdcQCOfQlVbYKaarvtFFAze/vmuxkDhpyevoCrA7Sa10FjjpgwEVMmC4n7u3BUY7O6OSo1Iyoa5obTMc54PU5aW8fMoLXREQFXHaXdnyVUVrYXBkeJJAQMOJHu4PXgZ+qsdU9resjrdTVTo2uaIj3J3eJbwfkg7XZjQb6yqr3F47pojbxw7dnP02j6qx1HtC0clHpmnEjmnviZm7fAOxjPqpCgIiIIT2nve22UbWucGulO4A8HjxW72eUbabTUc7XEmpe57gfDBLePoobqqvlvmpzSxVO+nEjYoQchrScAnHxJ5Up1Xd3acsdNbqIxx1T4w07Bja3xcOMcnP1yg4vaJfH1Ff8AZkErhBCB3gBGHuxnqPLPTzCy6A006Wf7Tr6dpgDT3DX9S7P3seWM9fNcvRtikvd1FTUsElJE4umL3HL3Y4Hqc4KtljGxsaxjQ1rRgNAwAPJByNWXL7LsFRM2bupnDZEducuPh08geqrDSLHP1Pb9rS7bKCcDOB5qY9p9ZG23UtEWu7ySXvQfDDQQf4gud2Y0bX1lZW7yHQsEYbjg7sn/ANqDS7RpjJqMMEm5jIm+6HZDTzn4Hop7pW2/Zdhp4HQ91M4b5W7s++evj6DoqocZb/fztDIpa2bgEna0kq7mjDQPIIPqrjX9DU3LVNJS0cXezPpQQ3IGcOeT1VjqqNc3Od2qpDE50D6Vgia+NxBI65z/AObCDHrO61FRVx21xYIKNjAA3By7aMnPzx8lL9Dadit9uir6iH/XZmk5cQdjSeMY45GD58qNdn9m+0rk+vqoxJBDkYeA5r3kdCD8cqz2taxoa0BrQMAAYACD0iIgIiICIiCstLWSMV1Td7sx8FLRyF7HP90FwOenU44Pr6rV1LdZdSahZSUEznUzi2Jm3cGv5zuLfQny8F71xqE3a4CjoZZHUkYDS0DAe/J58yOnXxCl2kNMQWalbUzBslbIMl+PuA+Az/3yg96V0pBYo+9m2TVrsgyDOGjybn0/mpGiICIiDBW00NZRy01QzfFI0tc3JGR8lRdLUy0dTHU079ksTg5jsA4I9Cr5d90/BUCgv9vLQfRfV4jc18bXNIc0jgg5BXtAREQEREBERBr11FT3CkkpqqJskUgwQR+I8j6qt75oyss7jUW9orKcxu37mAmPg5OD6dD1yrQRBSlk1BX2OU+yyHu3OBfE7lp8+PA+GVZNHBadW2w1c9rDO+wDK9jWvcR5OHOMjHh0WlqHQ9FWtmqqLdBUYLyxjch5xwAOMZK3NNXGCqssNHTPhoquAYkgAzsw/ByOOv8A7kGhXdndtne00k8tK0DkffyfmVya3s8uZkEdLXwy00Y/RiZ7gW55PABA5U7pbtQVlVJTU1VHLNHnexp5GDg/is1bVRUVJLUzODY425JJ4QU1fbRX2WaKkrpA9oBdHseXM564z08PBebPYq+9S7aKHLQQHSO4azPn9F5u9ynvl1kq5Whr5DhrR+yPAevxVs6YtD7JZo6OWQSSZL3Fo4BPUDzQQiPs9vkW7u6ykZuaWu2yvGQeoPu9F4/8OLx/tFD/AMR//wAVaKIK4oezapc5/t9bFGMDb3GX5+OQFI4NDWKF8b/Z3vcwg+9ISCR5j+SkiIMcEEVNE2KCJkUbfusY0NA+ACyIiAiIgIiIC+EgAknAHUlfVXvaBqSVszrTRyBse39O5ruST+wfl9coOZrHVFTXXCSlo6lzKOPLP0TyO9z1z5jwx6LgvtFfHbxXvpntpT0kOMHnHx6qRaG0xHdnmvrC11NDJtEWPvuAB59OR8eVl7RbvFPVR2qGItFIQXO6DJHQDyxhB3ezaqlnsMkMhBZTylkYx0B94/iSpeuBoy0i02GJrsd9P+lkIdkHPTHywu+gIiICIiAiIgg3aj/UKD9678lzuy/+1K39yP4l57T5ZDeKWHvHd0KcPDM8Z3OGcefC6PZhSRex1dZg98ZO6znjbgH80E7REQad1rmW22VFZIHFsTc4aAT5eKpZvtN2uudve1NTKXEAAbnE5Ks/tArTR6ZkYGb/AGmQQ5zjbwXZ/wCX8VXukRnVFv8A3oQXLFHHDG2OJjY42jDWtGAB5AL2iIC4WsLwLRY5XNdieZpjiAcQcngkEeIzldzp1VSa4vP2tejHC8upqcbGBriWuPJLseB5x8kGxoK0zVt4bcZY2PpacuL3S85fjjHqCQVydTXGW632pmfuwH92xm4uDQOOPjjPzUnmZJpPRD4HSB1TcHEja3LWggAj/wBP4lcrs+tsVffu9m2ubSsMmxzdwceg+hOfkgnmkrPDabLEIy5z6hrZZHO8yOmPTou4i+IK37T6iKS4UcLHgyRMdvb/AHc4wtmwkaf0NU3HIhqqn7jne8HHnZx8CVHtZ1UdfqmpMOcMcITu/vN90/LIXS1k77Ms1ssbDCHsYH1LIx+2AAHZ9cuQeuzW2xVVyqayXa40oaGNc0Hl2efQjb+Ks1RLs6tvsllfVPjcyWqcDknhzB90j6lS1Bjmmjp4JJpnBkcbS97j4ADJKpS7VT71fpp4o/fqJA1jGnOTwB9VZmurl7Bp6ZjJGtlqB3Qa4Z3NPDsfIqv9HWuS53+n27mxwPEr3gZxjkA/EjCC0NO2tlos8FK1o3gbpHbQC5x55x1x0+S6aIgIiICIiAoprrUQtdCaOlmcytmbwWD7jOhOfA9cY8lILncaa1UT6ureWxs8upPkPVVVRUdy1le3SSSEjI7yV3SNuegH1wEEi7P9OxyQi710ZfIXnuA8ZGOPf+Oc/RT5YaWnjpKaOCFjWRxtwGtGB9FmQEREBERB8IyMKj75SxUV6rKaAERRSua0E5wAVeCpTU5zqW4kf/fd+aC1dJ/qxbv3IXXWvQUkVDQw0sAIiiaGtBOThbCAiIgIiICIiAiIgKG6q0U67Vctwo6gMqXhuYnj3XEYGc+HA8ipkiCJ6c0g23uoaur2Nq6ZrwRH0c4uOCT4+6cYWn2l3OWCkp7fHuaJzve8OxkDjaR48kH5KayyNiifI77rGlxx5BUheKx9zvFTUh75BLKe73ddufdH0wgkHZ1afbLs6uk/o6QAjDsHeenyxlWkuFo+zi0WSJr24qJmiSXLdrgSM7T8M4XdQEREBERAREQEREBERBo3i5R2m2TVku0920lrS7bvd4Nz6qEaHoae6TVVZdmQ1Lql+2ITe84uaMu6+jmrB2hX4VlWLZBvbHTuPeknh7uMcemOvqtvsxt2fabjJGwgERxu8WnHvfgQgnlPBFSwNhp42xRMGGsaMAKq6Cjn1NrSR04GwSl0zgzLQ1vQEeuAPmpzre4/Z+nagMfGJZx3TWu6uB4dj5Fczs0o447RNVfonSySkbmnLg0Ae6fLnnHqgmLGNjY1jGhrWjAA6AL0iICIiAiIgIiIKl7Qa32vUr4+72ezMEWc53ftZ9Pvfgpj2eUXsum2zd5u9qe6TGMbce7j1+7lVlc55ai5VMszy+R0hy53U44Vxaaovs/T9HTGTvNrN27GPvEu/mg6iIiCEdp9XE220tGd3evm70ccbQCD/EFzuzCi311XXd5jumCLZjruOc5/8v4rX7Sq3v73HS93t9mZ97P3t2D08FJezmCJmnBM1gEkkjg9w6uweEErRFy7/fKWxURnqDue7IjiBwXn/vHPqg5mvbt9nWN0DP6WsDoxluRtxh34FQ7QtikuN1jrJGH2WmfuL84y8cgDz5xlcyaW46pvQ4MtRKdrWjoxufwAyrcs1rp7Pb2UtMzaB7zj1LneJP0/BBEu1CaL2aig3t70PLyzPO3GM/VZOy+GP7OrJ9je973ZvxztwDhcntP/ALcpf8MP4nKT9n1P3OmYZfc/TOc73W4PDiOTnk8eiCTrVuU0VPbqiWZ7Y42xnLnHAHgtpcPWf6qXD/cH8QQVbp2kirr9R00+e7kkw7acFbl6hqbtrKqpRJvlfUuij3u4ABOB8FzLZcJLZV+0wxxPkDSG943IbnxHqpR2bWyOquM9dLtd7KGhrC3PvOzh2fDGPxQWNRUsdDRw0sOe7haGN3HJwFnREED7Uv6rbv8Aff8AkFqdl39fr/3TfzWr2k1nfXyKnZPvjhhGWA5DHknPzxhczSl/NguJkdGHwS4bKPEDzHwQXIi1qC4Utxg76jnZMzoSxwODjOD6rZQEREBEXG1ZcfsywVEzZHxyvHdxOZ1Dj0/JBDu0e8+0Vkdtgf8Ao4Mul2vyHOPgR5jH4qZaVtP2NZIqd39K495Jh2RuIHT6BQbs8tElVdfb5YA6mgHD3D9vwx6j+atBB9REQEREBERB5d90/BUJBDJUTMhhY6SR52ta0ZJKvS4VcVDQzVU+e7iaXOwMnCpzS/6y27/EN/NBdbfuj4L6iICIiAiIgIiICIiAiIgj+trl9nadmLZHRzTERxlo8ep/AFV5oy2/aWoYGOjbJFEDLK1x/ZHH5kLY11ePtO+PijIMFN+jaQCCT+1nPrkL7oe4U9murqq4F8UE8Do437CQ47m/5FBbSLzG9ksbZI3texwBa5pyCD4gr0gIvEkjIY3SSvaxjRlznHAA9SqvZr+6i6sqJREadvuvgYCGuGeoyc5/D0QWmi8xu3xtfjG4Ar0gxVFRDSwumqJWQxN+8+RwaB4dSlPUQ1ULZqeVk0TvuvjcHNPh1Ch3ae4i1UYBIBmOR58LndmFTMa6qpTI4wCLeGeAdkDKCx0XwkNaS4gAcknwWtTXGhq5DHS1lPO8DJbHK1xA88AoNpYKyqioaSWqnJEUTS5xAycBZ1DO0W8+yW9lvhf+lqM95tcMtYPAj1z+CCASPqb5eS4NZ7RVy8AcN3E+quujpoqOkjp4I2xxsbgNb0CgPZrZ+8mmusoO1n6OLkYJ/ayOvHGFKtUagjsFAJNm+olyIWkHBI8T6DIQQvtHuwqrnHb48GOlGXHaQd56j4YwpxpSkkodOUUEzQJAwk4OepJH4EKutHWx961E2ebJjgcJpCHDrnLRz1GRhW2BgYCD6iIg1nXCjbVikdVwCpPSEyDeeM9OvRbKp692m5f6VTwCJ4mqJnvhOfvNySMH4LvaW1n7DGbdey9ghGxkhadzccbXD/vpygsNFip6iCqi7ymmjmjzjdG4OH1CyoCIuNq6uFBpusk2lxfGYhg4wXDAPyygp6s/rs/7x35q8bd/Z1L+5Z+QVMWGJ899oWsjdIe/YSAM8BwJPwwrvAwMDog+r45wa0ucQABkk+C+rVuUscNuqXyvaxgjdlzjgDhBTWoat1bfq2Z03fNMzwx4OQWAkNwfLGFaukaOOj01RNiLiJYmyu3HxcAT8lUdr9k+0YPb3vjpg7MjmDJA+hUv1Lrp8hjp7FIYom8um24J9AD0Hy8kEwvmoaGyU73TSsfOB7sDXje7PTjqB6qpbhX1t9uXezZlnkO1kcYJx5BoXmGGvvty2sD6iqmOSf5nyCs3S+kILG508zxUVR4a/GAweg8/+iDxo/SjLNF7VVe9XPHyjHkPVSlFqw3KgqJu5graaWXn3GStc7jrwCgifadC99rpZWRuc2OU73BuQ0EYGT4crX7NrzuY+0zvGW5fDucBx1LQPHxKmlxoILnQy0dU0uikGDg8jyI+BVShtVpHUzJXwHMDyWCTkPYQRkEdeD9UFyKM9oFaKTTUkZYXe0vEQOcbers/8qy2XWFruoDTK2mnIyY5XY8cAAngn0C1u0WWCPTmJoe8c+YNjOcbHYJ3fQEfNBVKuHRND7DpqlBeHmYd9kDGNwzhVrpe0m83qKmO7um/pJS0gENGOmfUhXQAGgBoAA6AIPqIuNqu5vtNhqKiLd3hHdsc0/dceh+SCt7JSOv+rWMq5N+6UySF4zvDeSPmBhdrV+inQP8AbLPA98ZwH07G7i0+bQOcf9V67L/frLi9wBdsYc/MqxUFG266V1nqS+kldC8HD2nxwehCtfTOoqe/UYc0tZVMH6WLPI9R6f54WG+aPtl3L5djoKl3PeRnG44wMg54+GFWlVT3LTF3Ldz4J487JGjhwI6jwPBQXYi4ulb3He7UyQbu/iAZNu/vY6/Pqu0gKsO0GtluN+ht9NtmEAw1sXvOL3dQcePA4U91BcTarNUVbHRiVjf0YkPDneXXlV9oegmvOon3Gpe53s7hK94IBLyeMjyOD0QWHY7XHZ7XDRx7SWjL3NGN7vEroIiAiIgIiICIiCPa6rRR6ZqAWF/fkQjnGMgnP4KFdnIB1NyM/oH/AMlKe0r9W2f4hv5OXG7Mbdvqqq4PbK3umiOM4w12c7vDkjA+qCxkREBERAREQEREBERAXO1BcPsqyVVYASY24G3qCSGg/UroqA9pN5mj2WqF7O6lYHzYwXcHIB8ugKCIWi3z3+9NgLjumcXyybc48STjp/1W7qylmtFSLOyWV9DFiSHvGDOSMnBAGeSV3Oy+jeamrrtzdgZ3O3xySDn8FLdRWCC/0bIJnmN0b97XtAz0Ix8OfwQQvSGsorZSst9ex3dB3uzDJ2g+f4dFYXt9H3Hf+1wdyTt7zvBtz5Z6KmLvZq2z1UkNVC4BrsCQD3XeRB9fLqtLvpe57nvH91nOzcdufPCCba71RFWMNroHB8bXZllaTgkeA8x1z8lBlv2az1d6rW01IzP995+6weZU5u/Z/TfZTRbAfbImkkuf/TehzwD9Ag6tg1bbbnTFr5G0skWAWTPAyMdQenmutUXa3UrXmatp2GNu5ze8G7GM9Oqpettddb5Hsq6WWIsOHEjLQfiOFiZFU1j3GOOWd4+8WguKDtawv8V+r4pKdkjIombMOP3jk84+a0bDeqix3BtVBggjbIwjhzfL+a72kNI1dRXwVlxpdtE3LtshwXkZA4ByMHB58l2NX6MkrpzWWmKJr9oD4QdpeemRngcfDogag1harhpyogpql7aqVjcM2OBByCRnGPNV/Q1tRb6plTSyGOVh4IWV1nuTJzCaGo3h204YSM5x16fNWBYtBUMVvBu8XfVUgBIDyBH6cHn8eiBbO0Sgn2sr4n0zgzLpAC5pd5ADJUJ1TdW3i+TVMe0xD3IyARuaOhOfFbeptJ1NhaKgSNmpXvLWuB5b5AjzIz08lybZaq67TOhoKd0z2jJwQAB8Twgsu3XKx6XtNNSSV8LnOyXuhzIHO4yeM48FCr5d63Vt2igpoSYwdsEQHPPUk/T04Xj/AEJ1D/8Ajv8A/aP/AOSmejNJm0D22uH+uuGGtDsiMfLgn6oOppaxNsNs7gu3zSO3yOx44AwPTj812kRAREQeHRRue17mNL2/dcRyPgq017p2WlrpLnTRZppnZk25Ja88kn4nPorOXmRjJGFkjWvaerXDIKClbNqC4WSTNJN+jLgXxOGWux+XXwU3sGvoa2ZlPco2U8jzgSN4Z6A5zj49Fpa00dtL7laouCS6aFvh/wDs0fyHyCgKC+4KiGpZvp5o5WZxujcHDPyVfdplzZJUU1vjcSYgZJC13HPGCPMYz81C4aupgZshqJY25zhjyB+CxySPleXyPc956ucckoJp2c2yF9TJdZalrTTbmiPcBgFvLj6c/gphW6rslBI2OevYXOG4d2DIPq3Kp2GSZpLIHyAye6WsJ97046rN9m1/+xVP/Cd/kgsCTtJoWyOa2ine0EgODgMjzUbv2ta68UslGI4oad7snaDuc3wByfh08lq0Wkb3WxRzRULmxPONz3taRzgkgnP4L3qHS09gpo5Z6uCUyP2hjM7uhOefDhBw4YZKiZsULHPkecNa0ZJWSspJ6GqkpqqJ0csZw5p/75Hqph2ZUHeV9TXO2FkUfdhpGSHEg5HyB+q5/aH+tMv7pn5IJT2b0kDLG6qbE0TySFrn+JA6D8VMFFezn9WB++f/ACUqQc/UDi3T9xc0kOFNIQQeR7pVP2B7m6gt5a4gmpjBIPXLgrd1I9jNOXEvcG5ppAMnGSWnAVO2maOmu9FPM7bHFOx73YzgBwJKC9Vp3K2Ul0pZKeria9r24zj3h4jB+K2o3tkja9hy1wBB8wvSCtLv2e1tPJvtL/aGbhhj3Br28dSeB1UcvFXdHyto7pJIXUvuNY8AbcceHX4q4rrcYLXQS1VRI1jWD3d3ifAYHKqJ8d11TcamrjhM0gG9+MNaxo6DJx0GPVBt6LvdJZLm6SriGyVmwzDJcwZB6DqOPLPRTz/TjT/+2u/4L/8AJQPQ9BQ3K+OguEbZI+5LmNc8ty7c3HQjPGeFYM2j7DPM+WS3tL3uLnYkeBk+gOAgxf6caf8A9td/wX/5KGa51FDeaiCGhk30sTd27a5pLj1BB8sD6qUalrbXpm3wxUtFRvqOAyGRm47R1JPXy6nlRXQ1qgrLg+urxGKWmIP6U7WueenPQ4x09UE50dZ/seyRskaRPKe8kyQcEgDAI8OPxXeXMtt/td0mfDQ1bZZGDlu1zfpkDPyXTQFD+0a1MqbR9oN2tlpSMk5yWk4x9TlTBal1Y2S1VbXtDm9y7gjI6IKw7P6+Wl1HFAzBZUgscDnjjOR68K2lS2k6mGj1LRT1D9kbXkF2CerSB09SrX1DcTarLUVbCzvGN9wPPBKCEdot49qrorXC/wDRwndJgggv8PgRz9VNNOWVlitbaVr+8eTukfjqf8lW+kaeW86sbPO5j3NLqiXe3h/PPHTqVbqAi8ve2Nhe9wa1oyXE4ACiFT2i2yGofHHTzzMacCRuAHfXlBMUVau7Sa/cdtFTYzxnd/muPPrO/TNkYa8hjwQWiNgwD4ZxlBcS03XS3scWur6VrgcEGZoIP1VKfaVd/ttR/wAV3+a9Mt1wqHtLaSoeZDw4xnnPjlBbUWrbJNWikZXNMpcWDLXBuR/+2Mfiu2qgZonUO9v+obefvd8zj1+8rWt8ElLbqWnmf3kkUTGPfnO4gAEoK67Sq+WW8R0RwIoGbhjPvF3n9FJezuN8emW72Obulc4ZGMjjlQDVVTLVamrTO/f3czo28AYaCQBwrjpaaKkpo6enZsiiaGsbknAHxQZUREBERAREQEREBERB4mlZBC+WR21jGlzj5AclUnf683a+VNW1o/SvAaG55AAaPqArR1jdorXYqgEsM07DGyMnl2eCfkCT8lXei7b9paip2viL4IsySYONuAdp/wDVhBZ+naCCgstLHBCIt0TXv8y4jJz8yumiIMU9PDUsDKiGOVgOdr2hwz81zYdMWaCsfVMoI+9fnO7Lm8+TTwPouuiDDT0lNS7vZqeKHd97u2BufjhZkRBjmhiqIzHPEyVh6te0EfQrxBR0tKSaemhhLuCY2Bufos6ICIiAiL4gr3tNuW59Nbo5QQ3Mkse3of2Tn4Erc7MaN8Vvq6tzmlk72taB1G3Oc/8AqCh2p6ma4amrNzhIWzOiZtH7IJA6eitmyW/7MtFNSFsYfGwB5jHDnY5Pqg30REBERAREQEREHxRe66Etdwm72HfSOJJf3fIdn0PAx6ealKIKkrdC3umn2QwNqm4zvjeAPh72CpJpfQ8MELaq8wiSo3BzIt3DMeeOD8OQpuiDUbbLex4eyhpmuacgiFoIP0W2iICqftDqpptSyQSOzHAxojGBxloJ/FWwqW1VWOr9R1spYGkSGPAOfu+7/JBOuzeibBYn1QeS6pectPQbSQo92lUb4b3HVOc0sqI8NA6jbgHP1U70xSR0enqGOJhZuhbI4En7zgCfxKwarsIv1s7mMsZURu3RvcPwz1AP8kHE7Mq/vbfU0Lg0dy8Pac8u3Zzx6YH1U3VKW2urdM3nve62zR5ZJG8dR4j8OqmdZ2kUYgzRUc7ps9JgGtx8QSgxdo97YIhZ42BznASSPz93ngfHj8lEHafuDbIy7dzmmc4jg5IH97HlnI+S82yhqb/eY4iZJHSyAyyZ3Frc8kk+QVyUdvp6O3MoY2A07GbNrveBB65z8UEB0frMUjBQ3eV3ctz3cxGSz0OOSPr1U9+1KDuO+9rh7vbvzvHTGenVVtq3SNTbp5q2jiY6ic8bWMJLmZx1GPPyyoq1j3P2Na4u8gOUEg1hqD7euLW04eKaL3Yxk++f72Py9FN9HWJ9ssLw+TMtawPIxwzI4H48rh6B00yXNzr4CdrsQseOD4bsenPVWGgo7/WbDeyA7bPSSkBwbkHBxkZ8CrIn17Zo6Jk7HySyOxmFrPebkeOeOPivep9I097D6mEiKvOMPc47SAMYI8PjjwUW/wDDi7f7VRf+t/8A8UHCc6q1Nf8AylqpMDJJawE/kFZzNKUDdPOs/vmNx3l+Tnfj73/Tos1i03b7G3dTR7p3NDXyu5Jx5eWfRdhBxrHpq3WMB1PHunLcOmeck/yHyXZXwkNBJIAHJJ8FVWpdWV10uBit0k9PBESGtjcWuefEnH5ILWWvX7fs+p352d07dt64weip+nvd9oZm1Aq6z3P/ALrnObzxyDx4qTWzXbKi2TUl2DhUPY9oma0bTwcZx08uAgjWmKWmrNU0kD2ufTukcQHHBIAJGcfAKZdp9TELRS0pf+mdOJA3HVoa4E/UhRDRX62UH+87+Era7QZnS6omZ3hexjWhrd2Q3gZx5coJB2Y0bmUlXVyQgCRzWxyHGSBncPPyU6XE0fQig03Rx7nEyMEp3DGC4ZI+S7aDDVU8VXTS007d0UrSx7ckZB+Cq25aNu1maK2PuKhkOZHFnIYG85IcOfhyrYXC1pWuotM1bmsD+9b3JyegdxlBD6XTNw1SYrnIKWipnkNbGxoaSwdSA0Y8T1/JTC0aStNriwKdtRKRh0kw3bufI8D5LPpanlpdOUMM7CyRsfLT4ckrrINP7Jtv/wCPpf8Agt/yW01rWNDWgNaBgADAAXpEBYql4jppHucGgNPJOMLKor2i1klNp3u4nhpnlEbwcEluCT+ICCv9ND2nU9D7R+l7yYb+897d8c9VdSq7s7s/tl0dXygGKlwW8kHeehHmOD9VaKAiIgIiICIiAiIgIi07rXx2y2z1kpbiJhIDjjc7wGfU8IKy7Qq01WpXwlgb7MxsYOc7v2s/8ylPZxbTTWZ1ZIyPfUuJY4D3g0cYPHmMqvN8l4vLTNI7fVTBpc47iMnHzwPyV3U0Ps9LDDu3d2wMzjGcDCDKiIgIiICIiAiIgIiIC51/rvs6y1VUGB5jZw0nGc8LoqEdp9XG220tEd3evm70ccYAIP8AEEEV0PRyVepqYxlo7j9K7ceoHHHryrhUC7MKPbDWVkkAG4tZHKR1HO4A/RT1AREQEREBERAREQEREBERAREQYK2R0NFPKzhzI3OHxAVOWSB151NAyaTY+eYyOcG+PLunyVnazmkg0rXSQvdG8NaA5pwcF4B/Aqu9CwSy6ppHRsLmxbnvI/ZGCMn5kILgREQRbWWln34QTUboY6mPIcXjG9px1IGeMcfEqH2vQ12rZ8VMYpImkbnSdSD12gdcfJWyiDjaf05SWCJwpy98sjQJHuP3sZ8PDquyihty7QaSjugpoKc1EDSBJMH4xzzgY5wPUIJktOK12+Cp9ohoaaOcEnvGxNDsnrzjPitmKQSxMkbna9ocM+RXtAREQEREBERBAe0a+VVNKy1QExxyxB8j2nBcCSNvw4+eVxOzyCWTU0UrGExxMcXuH7OWkD8VJu0KwispDdYd5np2bXtAyCwEnPpjJK4fZpWRQXmanfu31EeGYHHGScoLIrKWCupZKapjbJFIMOa4ZVWau0r9gCOohn7ynleWgEYc08nHqMeKtlVj2hX2O4VbKCleHw05y8gdX+h+ePigj1hr/sy80tYWhwjfyCccEY/mt7Utwt1dqEz2+ERRiT35BwJDnl2Prz4ruWPQsVfp72mpfJFVzDdFkcMGeMjxyPzUduel7ta+8dPTF0UYBdLHyz6oLkgniqYGTQPD45GhzXDoQVkVGUt3uVHCIaWuqIYwc7GSFoz8FaeibhU3HT0c1W8ySNeWbj1IGOvmUEgWherXDebbLRTkta/kOH7LvA+q31Xmqdcyd++ks7wIw0tfP4kn+75Y80HUuerqPTs1PbYRJWd1gTPc/JaM+Z6n0+HKlFHVQ1tLHU07t0Ugy0qH2LQVOxsdVdJfaJHYf3YHug5zyf2gfgps1oY0NaAGgYAHgg+oiIPLnBjS5xwAMkqn9W3t98u7gzaYIHujg2/tDPX54BUv19qP2Km+z6Kctqnkd6W/ssx5+BPHyyovovTgvlY+aZ+2mpyNwH3nE9B6ePKCwtJ2x9psFPTyl3eOHePa4YLSeo+S7KIgIiICIiAiIgIiIChPaXce5t8NAx7N053SMP3g0Hg/UFTZU9re4/aOopi18b4oAIo3R8ggc9fiSg6nZrbu+ukle9j9tO0iN4+7uIwQfkVZq4OiqMUemqUOgMMsmXyAjBJycE/LC7yAiIgIiICIiAiIgIiICqDXNx9v1FO1j3uipz3TWu6NcOHY+YVuyPEcbpHfdaCT8AqSqT9p6indSxvlFRUuexoby4FxPT4ILW0jSRUemqFsW7EsTZXZOfecASuyscMMdPCyGFgZHG0Na0dAB0CyICIiAiIgIiICIiAiIgIiICIiDga5/VGv+DP42qIdmP8AbtT/AIY/xNXa7T/7GpP8R/7SuZ2YUkpr6uswO5bF3ROedxIP5BBY6IiAi514vdDZYWSV0u3ecNa0ZcfPA/76qC3rtArJp5orY1kVOW7WyOB3/wC8PJB0tUa5hjhkpLQ4unJLHTjo0ebfM+vgobp+0T3y6xwtY50YeHTvzjDc88+fXC0ZqWpihjnmgkZFNkxvc0gP88HxU27LoZBNXzGN3dFrWB+OCRyRnz5H1QWBFGIomRtztY0NGfIL2iICIiAiIgIiIMNXTsq6Samlz3c0bo3YODgjBVLXW31diuphkDopI3B8TweozwQfl+Cu9aVztVFdoO6rYWyAAhp8WkjGR6oKxr9b3SttraPLYwY9ksjfvP56+nGAevj5rxpvSNZe+7qHYhoi4gyHq4D+6PHkYUzj7PrKyRr91U7aQdrpBg+h4UojjZFG2ONoaxoAaB4BB5p4WU1NFBHnZEwMbnrgDAWVEQcybT9onmfLLbqZ8j3FznFgySepW/DDHTwshhY1kbAGta0YAHksiII5re7yWmyE00zYqmZ21nPvY8SPUZCqInJyepVkdp9JLLQ0VU0DuoHOa/nnLtuPyK6GgqGhhsMdRTbXzTf0zsgkOH7Ppjy9UHR0tW1NwsNPU1cbGPcMNLHZDmjjOPD4c9F118Ax0WtcLjSW2AzVk8cLcHG5wBdgZwPMoNh72xsc97g1rQSSegChWpNeRUxkpLUGzvLf6wH+60nyHjx6jlce+a6rLm19HboO5ilGzPLnu58PLI4xg9VtWDs/dMx0t5c+JrmjZHG4B3PiSenwQR/T9iq9SXF5L3CLcXzzuGeT+ZKty30NPbaKOkpWbIoxgDxPqfUpb6CnttFHS0rNkUYwPM+p9VsoCIiAiIgIiICIiAiIg51/ubbRZ6isONzGkRggkF5+6DjwyqboaWa63OKnjaS+eTBLWk7QTyceQ6qf9plw7q3QUDDGTO7c8E+80DGD8Dz9FzOzKjbJX1NXJCT3TQ2OTBwCeoz0zgoLFp4+5p4oic7GBufPAWREQEREBERAREQEREBERBgrf6lUfu3fkqg0d+tVv/efyKs7VlRLS6arpoHlkjWDDh4ZcAfwKgvZm1rtRTZAOKVxGR0O5qC0kREBERAREQEREBERAREQEREBEWGrEpo5xTnExjd3f+9jj8UFedpV2E1ZHa48EQEPk905DiOBnywV1tC3C3UWnYhUXOCOV7nExSzMbs949B1568quKwzmsm9qcXTh5EhJz72eVkgttfURCWCiqZYz0eyJzgfmAgs68a5tdud3dO4VsoIyInDbgjru5B8OFEbnr27VgfHT93Sx78tMYO/bzgEk4P0WKz6Julzb3krPY4iDh0o5JBxjb1Urs2gKCk/SXBxq5eRtzhnXg465+aCC0Gn7zdXM7qknLXN3tklBawj0ceFM9PaBhpj3932zvLRiAfdafHJ8fDops1oa0NaAAOgHgvqCqtfXc1l0FvbC2OGiJaMdSTjPy6KV9nNLLTabLpQAJ5nSswc5bho/MFVxWS1F6vj3BjPaKqYNDW8DcTgdVdFvpY6KhhpoWCNkbQA0HOPP8UGyiIgIiICIiAiIgIiICIiAiIgIiIMVRTxVUD4KiMSRPGHNPQhV9X6GudDVsmslSXtEm9jXODTHjGMnoforGRBVLtF6lc4uLQSTk/px/mt2g7PrhUgOuVUIQ1/MYO8lviQc4B6qyUQcax6Yt1j7w0zXyPf1fMQSB5DAC7KIgIiICIiAiIgIiICIiAiLUutW6gtVVVsaHOgidIGnoSBlBVOt7h9oajmI7ssgAiY5hyHAZOfxKsHQ1NDT6XpXRM2mbMkhyfednGfoAqqt1O2vu1NTPcWtqJ2scW9QHOA/mrxp4WU8DIYmhrGDAAGEGRERAREQEREBERAREQEREHD1r+qdf/uN/iCi/ZfRsdPW1xc7exoiDfDB5z/yhdftIqZqfTzGRP2tnmEcgwDluCcfUBaPZb/VLh+8Z+RQTtERAREQEREBERAREQEREBERAREQUTdf7WrP37/4irnsbGssdAGNDR7PGcAY52hVDKA7U72uAINYQQfH31dbWtY0NaA1oGAAMABB6REQFzdRuczTtxcxxa4U7yCDgjhdJcvU36t3L/DP/JBUmnv1itv+Kj/iCu9U5oqjZW6mpGvc5vdO74Y8S3kD8FcaAiIgIiICIiAiIgIiICIiAiIgIiICIiAiIgIiICIiAiIgIiICIiAiIgKKdotY2nsAgExjlneA1oJG5o+8PhyFK1XnajUROkoKdrwZYw9zm+IB24P4FBzuzq3+1Xx1S4RujpW5LXjJyc4I+BCtRQ7syijFhnlDGiR1Q5pfjkgNbgZ8uT9VMUBERAREQEREBERAREQEREEE7T6yMUdJQ7Xd46Tvt3hgAj68rc7NqJsFifVB5Lql5y0jgbSQsPafFH9j0suxveCoDQ/HONrjjPknZlVSy2upp3uBjgeNgx03ZJQTVERAREQEREBERAREQEREBERAWCtmNNRTztAcYo3PAPjgZWdcvUtZHQafrZ5Q4t7ssw0c5d7o/EoKps8Ml41PAGbGSTTmX3icDGXEfgrqVO6G/W6g+L/4HK4kBERAWnd6R9faaukic1r5onMaXdASMcrcRBXWjNOXa26hjqKyjdFC1jwXlzSMkcdCrFREBY6iZtPTyzOBLY2F5A64Aysi8TRNnhfFIMse0tcPQ8IKtrNfXeSvfJSyNipt3uxGNp49TjPKlOj7tVagraq4TvMbImiFlO37gzgl3qePxUCvVgr7bPK99HJHTGVzYnHnIycfgtrSWpjYKl7ZWGSkl5kawDcD4Ef5Z8UFvotO2XKmutFHVUj90bxnB6tPkfVbiAiIgIiICIiAiIgIiICIiAiIgIiICIiAiIgIiICIiAiIgKoNc1prNTVALNncfoeuc4J5/FW+qOvtXFX3qsqod3dyyFzdwwcILR0PSxUumKV0QIM+ZX5OfePH8gpAsFHDHT0kUULGxxtaA1rRgBZ0BERAREQEREBERAREQEREEN7Tv7Bpv8SP4XLF2YSl9vrI9jAI3tw4NAJznqfFdDtBova9NPl7zZ7M8S4xnd+zj0+9+C4HZhW7aysoe7+/H32/PTaQMY/834ILGREQEREBERAREQEREBERAREQFwdbSmHSta8MY/hgw9ocOXgdD8V3lHtefqjW/GP+NqCvtDfrdQfF/wDA5XEqw7M4Y5L5O97GudFCXMJHLTkDI+RKs9AREQEREBERAREQeXNa9pa4AtIwQehChd77Pqap3zWuQU8pye6d9wknz/ZHyU2RBEdGaeuthqZxVSUzqaVuSI3Eu3g8dQOMZUuREBERAREQEREBERAREQEREBERAREQEREBERAREQEREBERAVH2KGOov9DDMwPjfUMa5p6EE9FcV6q5KCz1dXCGmSGIvaHDIyPNVr2d86oZkf8A8TygtcAAADgBfURAREQEREBERAREQEREBERBiqWGWmljb95zCB8wq10A0W/VtTS1L2MlbE+HGfvPD28Dz6H6Kz1V9wFNZe0cSuc/uu9715PJy8En8SgtBERAREQEREBERAREQEREBERAUe15+qNb8Y/42qQqGdps8sVmp4mPLWSy4e0ftADI/EION2Yf2xV/4f8A9wVmKC9l8EXsdZUbB33eBm/x24Bx9VOkBERAREQEREBERAREQEREBERAREQEREBERAREQEREBERAREQEREBERAREQEREBERBytU/qzcf3DvyVednX60M/cvVh6p/Vm4/uHfkq87Ov1oZ+5egthERAREQEREBERAREQEREBERAUf1Zptt+po+6cyKpjdkSEZJbg+79cfRSBEEZ0bPdGUzrdcqOZppct7+Q4DvABvmMDqFJkRAREQEREBERAREQEREBERAUI7UP7Lov3x/hU3Ua1xZKq9WyJlEGulhk3BhIG7PHU8eqDH2eUcdPpqOoY5xfUvc94J4BDi0Y+QUpXH0nQ1Ft07S0lWzZPHv3N3A4y9xHI9CuwgIiICIiAiIgIiICIiAiIgIiICIiAiIgIiICIiAiIgIiICIiAiIgIiICIiAiIgIiIIz2gVM1NpmTuX7e9kEb+ActIOQox2Z1UUd1qKd0e6WZgLH4Huhuc/XI+imWsaaGp0zW983d3UZkZyRhwHBUC7Ov1oZ+5egthERAREQEREBERAREQEREBERAREQEREBERAREQEREBERAREQEREBERAREQEREBERAREQEREBERAREQEREBERAREQEREBERAREQEREBERAREQEREBERAREQEREHK1T+rNx/cO/JV52dfrQz9y9WPqGCWqsNdBAwvlkhc1rR1Jwq47Ov1ob+5egthERAREQEREBERAREQEREBERAREQEREBERAREQEREBERAREQEREBERAREQEREBERAREQEREBERAREQEREBERAREQEREBERAREQEREBERAREQEREBERAREQEREBU7pmSqteraWIs7uV0whka8cgEgEK4lUVyqo6LX8tVNnu4awPdgZOAQUFuovjXBzQ4dCMr6gIiICIiAiIgIiICIiAiIgIiICIiAiIgIiICIiAiIgIiICIiAiIgIiICIiAiIgIiICIiAiIgIiICIiAiIgIiICIiAiIgIiICIiAiIgIiICIiAiIgIiICIiAqq7RaP2e/iZkBjjnjDi8Dh78nPPn0VqqK9oNpNwswqo8mSj3PxuAG043Z+iDq6XnlqdOUM07zJI+PLnHqeV1VV+jtTvoI6e0xwbn1FY3MjncNa4taRjz4VoICIiAiIgIiICIiAiIgIiICIiAiIgIiICIiAiIgIiICIiAiIgIiICIiAiIgIiICIiAiIgIiICIiAiIgIiICIiAiIgIiICIiAiIgIiICIiAiIgIiICIiAiIgL45oc0tcAQeCD4r6iDl0enbRQ1QqaahjjmHR2ScfUrqIiAiIgIiICIiAiIgIiICIiAiIgIiICIiAiIgIiICIiAiIgIiICIiAiIgIiICIiAiIgIiICIiAiIgIiICIiAiIgIiICIiAiIgIiICIiAiIgIiICIiD/9k=">
          <a:extLst>
            <a:ext uri="{FF2B5EF4-FFF2-40B4-BE49-F238E27FC236}">
              <a16:creationId xmlns:a16="http://schemas.microsoft.com/office/drawing/2014/main" id="{B8741B75-CD6E-4ACA-AD4B-0EB6FE04F872}"/>
            </a:ext>
          </a:extLst>
        </xdr:cNvPr>
        <xdr:cNvSpPr>
          <a:spLocks noChangeAspect="1" noChangeArrowheads="1"/>
        </xdr:cNvSpPr>
      </xdr:nvSpPr>
      <xdr:spPr bwMode="auto">
        <a:xfrm>
          <a:off x="12649200" y="30165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1</xdr:row>
      <xdr:rowOff>28575</xdr:rowOff>
    </xdr:from>
    <xdr:to>
      <xdr:col>10</xdr:col>
      <xdr:colOff>0</xdr:colOff>
      <xdr:row>3</xdr:row>
      <xdr:rowOff>3175</xdr:rowOff>
    </xdr:to>
    <xdr:grpSp>
      <xdr:nvGrpSpPr>
        <xdr:cNvPr id="5" name="Grupo 4">
          <a:extLst>
            <a:ext uri="{FF2B5EF4-FFF2-40B4-BE49-F238E27FC236}">
              <a16:creationId xmlns:a16="http://schemas.microsoft.com/office/drawing/2014/main" id="{6A034361-B2DA-40A8-A1A4-6B03E69AD2A8}"/>
            </a:ext>
          </a:extLst>
        </xdr:cNvPr>
        <xdr:cNvGrpSpPr/>
      </xdr:nvGrpSpPr>
      <xdr:grpSpPr>
        <a:xfrm>
          <a:off x="12649200" y="257175"/>
          <a:ext cx="0" cy="403225"/>
          <a:chOff x="0" y="0"/>
          <a:chExt cx="1724026" cy="850671"/>
        </a:xfrm>
      </xdr:grpSpPr>
      <xdr:sp macro="" textlink="">
        <xdr:nvSpPr>
          <xdr:cNvPr id="6" name="Rectángulo 5">
            <a:extLst>
              <a:ext uri="{FF2B5EF4-FFF2-40B4-BE49-F238E27FC236}">
                <a16:creationId xmlns:a16="http://schemas.microsoft.com/office/drawing/2014/main" id="{162AB7A8-BF93-45DE-BC0B-C2834B1F494E}"/>
              </a:ext>
            </a:extLst>
          </xdr:cNvPr>
          <xdr:cNvSpPr/>
        </xdr:nvSpPr>
        <xdr:spPr>
          <a:xfrm>
            <a:off x="9525" y="0"/>
            <a:ext cx="1704976" cy="379866"/>
          </a:xfrm>
          <a:prstGeom prst="rect">
            <a:avLst/>
          </a:prstGeom>
          <a:blipFill>
            <a:blip xmlns:r="http://schemas.openxmlformats.org/officeDocument/2006/relationships" r:embed="rId1"/>
            <a:stretch>
              <a:fillRect/>
            </a:stretch>
          </a:blip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7" name="Rectángulo 6">
            <a:extLst>
              <a:ext uri="{FF2B5EF4-FFF2-40B4-BE49-F238E27FC236}">
                <a16:creationId xmlns:a16="http://schemas.microsoft.com/office/drawing/2014/main" id="{AEA771F6-B489-430E-BFF2-D404C87FE541}"/>
              </a:ext>
            </a:extLst>
          </xdr:cNvPr>
          <xdr:cNvSpPr/>
        </xdr:nvSpPr>
        <xdr:spPr>
          <a:xfrm>
            <a:off x="0" y="466725"/>
            <a:ext cx="1724026" cy="383946"/>
          </a:xfrm>
          <a:prstGeom prst="rect">
            <a:avLst/>
          </a:prstGeom>
          <a:blipFill>
            <a:blip xmlns:r="http://schemas.openxmlformats.org/officeDocument/2006/relationships" r:embed="rId2"/>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1</xdr:col>
      <xdr:colOff>76200</xdr:colOff>
      <xdr:row>0</xdr:row>
      <xdr:rowOff>0</xdr:rowOff>
    </xdr:from>
    <xdr:to>
      <xdr:col>2</xdr:col>
      <xdr:colOff>434191</xdr:colOff>
      <xdr:row>4</xdr:row>
      <xdr:rowOff>133350</xdr:rowOff>
    </xdr:to>
    <xdr:pic>
      <xdr:nvPicPr>
        <xdr:cNvPr id="8" name="Imagen 7">
          <a:extLst>
            <a:ext uri="{FF2B5EF4-FFF2-40B4-BE49-F238E27FC236}">
              <a16:creationId xmlns:a16="http://schemas.microsoft.com/office/drawing/2014/main" id="{2E6AD38C-9997-4071-B491-2BA406D992DE}"/>
            </a:ext>
          </a:extLst>
        </xdr:cNvPr>
        <xdr:cNvPicPr>
          <a:picLocks noChangeAspect="1"/>
        </xdr:cNvPicPr>
      </xdr:nvPicPr>
      <xdr:blipFill>
        <a:blip xmlns:r="http://schemas.openxmlformats.org/officeDocument/2006/relationships" r:embed="rId3"/>
        <a:stretch>
          <a:fillRect/>
        </a:stretch>
      </xdr:blipFill>
      <xdr:spPr>
        <a:xfrm>
          <a:off x="304800" y="0"/>
          <a:ext cx="767566" cy="981075"/>
        </a:xfrm>
        <a:prstGeom prst="rect">
          <a:avLst/>
        </a:prstGeom>
      </xdr:spPr>
    </xdr:pic>
    <xdr:clientData/>
  </xdr:twoCellAnchor>
  <xdr:twoCellAnchor editAs="oneCell">
    <xdr:from>
      <xdr:col>64</xdr:col>
      <xdr:colOff>0</xdr:colOff>
      <xdr:row>49</xdr:row>
      <xdr:rowOff>0</xdr:rowOff>
    </xdr:from>
    <xdr:to>
      <xdr:col>64</xdr:col>
      <xdr:colOff>304800</xdr:colOff>
      <xdr:row>49</xdr:row>
      <xdr:rowOff>304800</xdr:rowOff>
    </xdr:to>
    <xdr:sp macro="" textlink="">
      <xdr:nvSpPr>
        <xdr:cNvPr id="9" name="AutoShape 1" descr="data:image/jpeg;base64,/9j/4AAQSkZJRgABAQAAAQABAAD/4gIoSUNDX1BST0ZJTEUAAQEAAAIYAAAAAAQwAABtbnRyUkdCIFhZWiAAAAAAAAAAAAAAAABhY3NwAAAAAAAAAAAAAAAAAAAAAAAAAAAAAAAAAAAAAQAA9tYAAQAAAADTLQAAAAAAAAAAAAAAAAAAAAAAAAAAAAAAAAAAAAAAAAAAAAAAAAAAAAAAAAAAAAAAAAAAAAlkZXNjAAAA8AAAAHRyWFlaAAABZAAAABRnWFlaAAABeAAAABRiWFlaAAABjAAAABRyVFJDAAABoAAAAChnVFJDAAABoAAAAChiVFJDAAABoAAAACh3dHB0AAAByAAAABRjcHJ0AAAB3AAAADxtbHVjAAAAAAAAAAEAAAAMZW5VUwAAAFgAAAAcAHMAUgBHAEIAAAAAAAAAAAAAAAAAAAAAAAAAAAAAAAAAAAAAAAAAAAAAAAAAAAAAAAAAAAAAAAAAAAAAAAAAAAAAAAAAAAAAAAAAAAAAAAAAAAAAAAAAAFhZWiAAAAAAAABvogAAOPUAAAOQWFlaIAAAAAAAAGKZAAC3hQAAGNpYWVogAAAAAAAAJKAAAA+EAAC2z3BhcmEAAAAAAAQAAAACZmYAAPKnAAANWQAAE9AAAApbAAAAAAAAAABYWVogAAAAAAAA9tYAAQAAAADTLW1sdWMAAAAAAAAAAQAAAAxlblVTAAAAIAAAABwARwBvAG8AZwBsAGUAIABJAG4AYwAuACAAMgAwADEANv/bAEMAEAsMDgwKEA4NDhIREBMYKBoYFhYYMSMlHSg6Mz08OTM4N0BIXE5ARFdFNzhQbVFXX2JnaGc+TXF5cGR4XGVnY//bAEMBERISGBUYLxoaL2NCOEJjY2NjY2NjY2NjY2NjY2NjY2NjY2NjY2NjY2NjY2NjY2NjY2NjY2NjY2NjY2NjY2NjY//AABEIAY8CTwMBIgACEQEDEQH/xAAbAAEAAgMBAQAAAAAAAAAAAAAABgcDBAUCAf/EAEwQAAEDAwMBBQUEBgYIBQQDAAEAAgMEBREGEiExBxNBUWEUInGBkRUyobEjNkJzssEzNDVSdNEWJFRyk6Lh8BeCksLSN1NVYkOEo//EABQBAQAAAAAAAAAAAAAAAAAAAAD/xAAUEQEAAAAAAAAAAAAAAAAAAAAA/9oADAMBAAIRAxEAPwCwEREBERAREQEREBERAREQEREBERAREQEREBERAREQEREBERAREQEREBERAREQEREBERAREQEREBERAREQEREBERAREQEREBERAREQEREBERAREQEREBERAREQEREBERAREQEREBERAREQEREBERAREQEREBERARcK/wCqaCyMaJHGaZ5IEcWCR6ny5+ah9R2jXGWB7IaWGGQjiQEuLfkeEFmoqpotf3mCffUvZVR4xscxrefPICsOzX633qPNHNmRrQXxuGHMz4evyQdNERAREQEREBERAREQEREBERAREQEREBERAREQEREBERAREQEREBERAREQEREBERAREQEREBERAREQEREBERAREQEREBERAREQEREBERAREQEREBEXOvV6o7HSiorHOw44axgy5x9EGa43GltlJJU1coYyMZI8T4DA+Krq+a0r7tU+y2jvYIJMNaAAJHHg9R058j0UevN0qLxcZKmeRz8nEYP7LfAAeH+asHQum4qGiiuVVEfbJQS0Pb/RjOBj4jx9UEU1XZ46Ga3RwRvNXUQh07S8vcZDjOfnlYqXRl8nqY4pKN0LHHBke4Yb8cZVrmgo3VgqzSQGpHSYxjf0x169FsoIBU9m0baeR1PcHOlAy0SMw0n1Iyolp2r+zr/STSyugjbIBKcke74g+iuxUnqYE6muIAyfaH/mgutfV8HQL6gIiICIiAiIgIiICIiAiIgIiICIiAiL4SAMk4CD6uddb3b7RCX1k7WnB2sHLnEDOB6/FRLV+swxrKay1WS5rhLIwdM8DB6gjn8FBM1NwrBl0lRUTOAy4lznE8DkoLOpe0GzVFQ2J7amnBz+klY3aOPHBJ/BSiKWOeJssTg9jxlrh0IVR3DRV5oKUVDoo5m4LnCJxJYAM85AW9oXUc1DXRW2pk/1OUkN3k/o3ckY+J4x6oLRREQEREBFjqJ4qaB887wyKMbnOPQBVPcNaXirrGzxTOp44n7mRxnj4O/vDjxQW4i1LXWsuVugrIg4MlbuG4YK20BERAREQEREBERAREQEREBERAREQEREBERAREQEREBERAREQEREBERAREQatxr6e2UUlXVP2RRjJ8z6D1Kp6+3+tvk4dUyZjjJEbAMADPXHmuhrm8/at5MUL801ONjdr9zXHxcPLqB8ltaN0k66PZX1zS2ja7LWEf0pH8v+oQdDQGnaaophc62nc6Rkp7nd91wxjOPHBz8wrBXljWsY1jAA1owAPAL0gIiICqhv/wBS/wD++f4lY92vFFaIDJWTtjJaSxmfefjyHj1Vc6OH2zrI1VX/AEnvVHucDdkfhygtZERAREQEREBERAREQEREBcFur7Q67/Zwld3m7Z3mBszjpnPnx8V162o9koaip27+5jdJtzjOBnGVRVRL39TLNjb3jy7Gc4ycoL7X1cbSFXLXaYop5tu8tLPdGBhri0fgAuygIiIChXaNefZqKO2wPxLPkybX4LW+RHiDk/RTGeaOnhfNM9scbBlznHAAVU2+ePU2s45q+RscT35bFKd4IB4j8OqDRstllv8AWxU9JGYmMaO/lcdwHJ976dB6dVZtm0tbLNP39NG50xbje85x548l06OipaCEw0cDIIy7cWsGBnz/AAWwgKoNZWx1m1C90LtscpE0RDsuHn/zZVvqpe0GrlqNTzQv27KdrWMwOcFodz8yUFmWWqbWWeknZL3u6Ju5+c5cBg/POVvLmabpIqKwUUMO7Z3Qf7xycu94/iSumgIi+HgFBXfaPeKlldHbYXyRRiImTa8gSh3gR6YP1UauVouVloYTVHu46znug4593+8PmvlZLU6gv+0T9/LPJsje8bBjPHGTgei7uvKWSs1dS0sWO8lhjjbk4GS4hBNNH/qtb/3X8yu0sNHTx0lJFBExsbI2gBregWZAREQEREBFqV1zobdt9tqooC8EtD3AbseSh1z7R4m747bSF+W+7NI7GD/u45+qCeIqq/8AEK9+VL/wz/mpFau0OiqphFW0zqTJaGv37289SeBgIJmi+AhzQQcg8gr6gIiICIiAiIgIiICIiAi5F21La7PO2GsqMSuGdrGlxHxx0Wa13y3XdmaKqY93P6MnD8Dx29cIOiiIgIiICIiAiIgIiICiuu75Hb7TJRRyMNVUtLdh5IYeCfT0+Ck8skcMbpJXtjjaMuc44AHmSqTv91feLtNVv3BpOI2k52t8B+aD3p6zzXq6RU7I3OhDgZnDjazPPPgcZwrlo6WGipY6anYGRRjDWhcrSFo+x7HHE8ETSnvJMkHBIAwCPDAC7iAiIgIi599ucdotU1XIRlowxpcGlzvIZ8fH5IIF2lXCmq7hTU8EgfJTB7ZccgE44+PBXe7OLaKWzSVb2SMlqXD74wC0fdI+OSq5p4qm73RrAe9qamTJLjjc48lXjTwRU0EcEDAyKNoa1o8AEGRERAREQEREBERAREQEREHO1BLHDYa90sjWNMD2guOOS0gD5lUgrd1/+qdV/vM/jCqJBdWlqI2/TlFTmTvMM37sY+8S7+a6y1LV/ZNH+4Z/CFtoCIiCI9o1y9kszKVkjmS1LjwBw5g+8D9QoroC0m4XsVLs91RlshIdg7s+78uCvfaFdhX3ltLHtMdHuZnaQdxxuB+gUn7OKMQWJ9Q6AxyzyH3nAje0D3flyUEuREQFUvaDVyVGp5oXhobTtaxmByQWh3PzJVtKptUxtl1/LHINzHzQtcD4gtYgs20f2PQ/4eP+ELcXiKNkMTIo2hrGNDWgeAHRe0Bc2+3eGyW41czHP94Ma0ftOPQZ8Oi6ShusL9RwXOjttXDFNTbu8qBIxxLf7pbgj180Hq6MkuGvrfSbmRx0UftLSG8uyRkHn0CipuX2rr+lqWyOfEauMRbhghu7gfmsFBq+4UFfW1kUVM+WscHP3tcQ3GeG88Dlcu23GotlfHWUxaJGHOHDIPofRBeqKnI9Y31k7ZDXPeGuDtjgNp56H0Vi6S1D9v29z5hHHUxu2vYw9RxhwHUDnHyKDvIiICh2p9bxW2WWioGNnqGgtdJu92N3ljxPXx4WprHWT4JKi128NDwQ19Q1wdxjkDHQ54+qj1g0hX3pzpJQ+lg2hwllYffz5Z65HOUGjbrVc9R1czoGmaTl8kjzgZJ8T5ld2bs6uDKNkkVRFJUHG6EjaG+fvZ5+isK122mtNEylpGbY2Dqerj5n1W4ggD+zt9TBTO9qjpZGwtbKwR7svHU5yFD7zY66yTMjrYtoeMte3lp9M+f+au9aF6tkV2tk9JK1uXsIY5wzsdjg/IoIV2faj2P+yq6cBhI9nLvM/s5/IeZViKiqqnqbPdHROOypppAQWnOCOQfyV30jnPpIXuOXOjaSfM4QZkREBFyLnqa022NxmrInvDiwxxOD3B3PBA5HRQyr7SK905NHSU7IcDAlDnO+oIQWUijWl9WwXthjqO6pqlu1u0yAd645ztB58PXqpKgIiICIiCpu0ON7dTyvcxwY9jNriOHYAzhcKmdEHwhs8tM8kiWXqAPDAHKui6Wmhu8IiroBK1py05IIPxHxVfag0HUUEL6m3vdUwsxmM/0g8z6/AcoN/SWtnyTex3qYHef0c7hjB8neGPX4qexyMmjbJE9r2OGWuacgj0KoR7HxvcyRrmPacFrhggrtac1LV2OrDt7paZ2BJETngeXkeSguRFxbNqi13hgEM4jm4zFJ7pBPQDPBPwXaQEREBERARFhq6qGipZamofsiibuc7BOB8AghvaJfpKWJlrpXgOmaTP7pyGnoAenPP0XB0JYPtS4+2TbmwUr2uHu8PdnOMnjw5HquDX1lRd7lJUPaXSzvyGMycZ8Arg07aWWa0RUjQ3f96Rzc4c49Tz8Ag6fRfURARF8JDWlziABySfBAJDQSSABySfBVHrW/G8XR0UYAp6VzmMLXZ3843eR6cfFdXWmsDUukt1skxCDiWVv7ePAemfH08lyNK6YnvtT3kgdHRM+/J03HyH/fgg7XZlbWvnqbhIx+WARxkj3TnqenUYH1VirDS0sFFTMp6aMRxRjDWjwCzICIiAiIgIiICIiAiIgIiIIt2ibf9G35qDGd7cR5H6T3h588deFWVxghp6x0VOZTGGtI71u12S0E8YHiT8lZXaFRzzWqGspzl1HJ3hbt3E9OcenXlV5TVU1wv9NPVuEskk8YcS0AHBA6DjoEFyWr+yaP9wz+ELbXwANADQABwAPBfUBa9fVRUVDNUzuLYo2kuIGcLYUa1/WPo9NSBjWu9oeIXZ8AQTkfRBU7Wy1Ewaxr5ZXngAFznH+avS3UcdvoIKOJznMhYGNLupHqqn0RRurNTU2xwb3B7458QCOPxVwoCIiDHPMyngkmlOI42l7jjOABkqoqDvdQa0jcZ8ulnLxI4dWsGRx8GgKxNa1M1LpaskgfseQ1mcA8OcAR9CVEuzS299cJrhJFuZA0tjk3fdeevGf7pKCyljnnipoXzTyNjjYMuc44ASeeKmgfNO9scbBlznHgKrdWatfe91FSx7aRsoLHjIdJgEcjyOc4x5INi/69rKmaSG1lsFOHe7Lt9945Hjxg9emVFTDUT00lY4l8cbmsc9zskE5wPwKmGldGQ1dH7fdRKAHHFOQW5Aznd4/RRmngbdL2KShzTwVM/wCjY4khoycZ88BB0q7TUVHpGnu7pnunmc3DRjaGuHwzn5rq9mdvinmrKmem37A1sb3N4yc7gPA+Cz9qH6KK1xR+5H+l9xvA42Y4XT7Nf1bf/iHfk1B27tZaS5W2elMETXSMIY7bja7HB48iqt09PU2bVVPHsw/vhC9rwRw47c4+ByFciqPWkdTQavmqcd257mzQuyDwMAH6tPVBbiiGu9Rm3UnsNFOwVcvEmOXMZ/In18CundtQR2aww1lRmSeWNvdtx995A+nmqu/17U1+8H1VU70aAAP5Afgg6ekdMz3qrbVT746Njtxk8XkHoM9eepVsgBrQ1oAA4AHgtO0W+O12uno4gAI2gOwSQXdSefM5K3UBERAREQUzrL9arh+8H8IVv0P9Rp/3TfyVMX6qFzv9VPDG8d9JhrOpzwPBW5PXw2mxNq6vLWRRNyMHJOAAPrwgy3a6UtooX1VXIGtb0b4uPkAqz1BrGvvEroaQvp6VwDRE3lzjweT8fJc2519ZqO8vexj3OneO7gaSQMDHT4Dn5qwdM6NpLZDFUVsYmrh72SciM+QHQ/jygids0Jdq6Rr6sCmie0P3vcC45xxjOQefFTOl0PY6en7p9M6d3P6SR53fhgfgpGiCkLxb5bRdZomsnjjZK5sMj2kF4B6g+Ph0Vk6L1F9s0HdVUzDXRcObjBc3wd6+OcLD2kQmTTrXtj3OZM0lwbktGDn4DoohoCphptTRd8/b3rDGzgnLjjAQW2iIgIiICIiDgal0vSXulOxjIatpLmSgYyT13Y6+Cq682erstaaarZ6tePuvHmFeC516s1Le6J1PVMGedkgHvMPmEFIse6N7XscWuachwOCCpLadcXW2xd1I5tXGBhgl6t+Y5PzXKvNlrLNWPgqYzgctkby1w8DlfLTaJ7s6RtPJC0xlue8ft4Jxn5dSgn0faJQCRkdRR1UTjgPJAw3Pj1zhSGgv1ruLS6krYngO2+9lpz8DhVleNO3ejpi55irYAQ908J3kHhoBJ97y46LgESQych0cjTnyIKC/UVK0WpbxQyukhr5nFw2nvXd4Po7KktHq7UNNSSz1dLFUxgNfvc5rNoI4wB16/JBYqr/tHvjmltnia5vSSR+cZHgPh1z8lsUvaPTeytdWUM7ZTnHdAFh+ZIUBulfLc7hNWTE7pXF20uJ2jyGfAIJJ2eWf266Orpm5ipMFucjLz0Ix1xj8VaSri263prZYaekoqB76mJg7zLQGHzdkHP4L1D2i108zIo7bAXvcGtHeEZJ+KCxV8c4NaXOIDQMknoFW111rfRTQTRQQ0bJCcOaWyb/kc4UduGortcnZqa6XGzYWsOxpHqBgHqgse960tlr3xRPNTUDjZGOGnGQSehHTooBedWXS7uLXzmGDORFFwBxg89T49StO12S4XaUMo6dzxxl54aBnGc/5KW2ns9qae5wS3CWlmpmEl8bHOyeDjwHjhBxNL6Vqb1VB87Hw0bOXvIwXeQH+atikpYKKmjp6aNscUYDWtHl/NZGNaxjWMaGtaMAAYAC9ICIiAiIgIvhIa0lxAA5JPgudU361UlTHTz1sTZZMbWjJzk46jhB0kXlj2yNDmODmnoQchekBERAREQEREHB1tUzUml6uSB+xzg1hOAfdcQCOfQlVbYKaarvtFFAze/vmuxkDhpyevoCrA7Sa10FjjpgwEVMmC4n7u3BUY7O6OSo1Iyoa5obTMc54PU5aW8fMoLXREQFXHaXdnyVUVrYXBkeJJAQMOJHu4PXgZ+qsdU9resjrdTVTo2uaIj3J3eJbwfkg7XZjQb6yqr3F47pojbxw7dnP02j6qx1HtC0clHpmnEjmnviZm7fAOxjPqpCgIiIIT2nve22UbWucGulO4A8HjxW72eUbabTUc7XEmpe57gfDBLePoobqqvlvmpzSxVO+nEjYoQchrScAnHxJ5Up1Xd3acsdNbqIxx1T4w07Bja3xcOMcnP1yg4vaJfH1Ff8AZkErhBCB3gBGHuxnqPLPTzCy6A006Wf7Tr6dpgDT3DX9S7P3seWM9fNcvRtikvd1FTUsElJE4umL3HL3Y4Hqc4KtljGxsaxjQ1rRgNAwAPJByNWXL7LsFRM2bupnDZEducuPh08geqrDSLHP1Pb9rS7bKCcDOB5qY9p9ZG23UtEWu7ySXvQfDDQQf4gud2Y0bX1lZW7yHQsEYbjg7sn/ANqDS7RpjJqMMEm5jIm+6HZDTzn4Hop7pW2/Zdhp4HQ91M4b5W7s++evj6DoqocZb/fztDIpa2bgEna0kq7mjDQPIIPqrjX9DU3LVNJS0cXezPpQQ3IGcOeT1VjqqNc3Od2qpDE50D6Vgia+NxBI65z/AObCDHrO61FRVx21xYIKNjAA3By7aMnPzx8lL9Dadit9uir6iH/XZmk5cQdjSeMY45GD58qNdn9m+0rk+vqoxJBDkYeA5r3kdCD8cqz2taxoa0BrQMAAYACD0iIgIiICIiCstLWSMV1Td7sx8FLRyF7HP90FwOenU44Pr6rV1LdZdSahZSUEznUzi2Jm3cGv5zuLfQny8F71xqE3a4CjoZZHUkYDS0DAe/J58yOnXxCl2kNMQWalbUzBslbIMl+PuA+Az/3yg96V0pBYo+9m2TVrsgyDOGjybn0/mpGiICIiDBW00NZRy01QzfFI0tc3JGR8lRdLUy0dTHU079ksTg5jsA4I9Cr5d90/BUCgv9vLQfRfV4jc18bXNIc0jgg5BXtAREQEREBERBr11FT3CkkpqqJskUgwQR+I8j6qt75oyss7jUW9orKcxu37mAmPg5OD6dD1yrQRBSlk1BX2OU+yyHu3OBfE7lp8+PA+GVZNHBadW2w1c9rDO+wDK9jWvcR5OHOMjHh0WlqHQ9FWtmqqLdBUYLyxjch5xwAOMZK3NNXGCqssNHTPhoquAYkgAzsw/ByOOv8A7kGhXdndtne00k8tK0DkffyfmVya3s8uZkEdLXwy00Y/RiZ7gW55PABA5U7pbtQVlVJTU1VHLNHnexp5GDg/is1bVRUVJLUzODY425JJ4QU1fbRX2WaKkrpA9oBdHseXM564z08PBebPYq+9S7aKHLQQHSO4azPn9F5u9ynvl1kq5Whr5DhrR+yPAevxVs6YtD7JZo6OWQSSZL3Fo4BPUDzQQiPs9vkW7u6ykZuaWu2yvGQeoPu9F4/8OLx/tFD/AMR//wAVaKIK4oezapc5/t9bFGMDb3GX5+OQFI4NDWKF8b/Z3vcwg+9ISCR5j+SkiIMcEEVNE2KCJkUbfusY0NA+ACyIiAiIgIiIC+EgAknAHUlfVXvaBqSVszrTRyBse39O5ruST+wfl9coOZrHVFTXXCSlo6lzKOPLP0TyO9z1z5jwx6LgvtFfHbxXvpntpT0kOMHnHx6qRaG0xHdnmvrC11NDJtEWPvuAB59OR8eVl7RbvFPVR2qGItFIQXO6DJHQDyxhB3ezaqlnsMkMhBZTylkYx0B94/iSpeuBoy0i02GJrsd9P+lkIdkHPTHywu+gIiICIiAiIgg3aj/UKD9678lzuy/+1K39yP4l57T5ZDeKWHvHd0KcPDM8Z3OGcefC6PZhSRex1dZg98ZO6znjbgH80E7REQad1rmW22VFZIHFsTc4aAT5eKpZvtN2uudve1NTKXEAAbnE5Ks/tArTR6ZkYGb/AGmQQ5zjbwXZ/wCX8VXukRnVFv8A3oQXLFHHDG2OJjY42jDWtGAB5AL2iIC4WsLwLRY5XNdieZpjiAcQcngkEeIzldzp1VSa4vP2tejHC8upqcbGBriWuPJLseB5x8kGxoK0zVt4bcZY2PpacuL3S85fjjHqCQVydTXGW632pmfuwH92xm4uDQOOPjjPzUnmZJpPRD4HSB1TcHEja3LWggAj/wBP4lcrs+tsVffu9m2ubSsMmxzdwceg+hOfkgnmkrPDabLEIy5z6hrZZHO8yOmPTou4i+IK37T6iKS4UcLHgyRMdvb/AHc4wtmwkaf0NU3HIhqqn7jne8HHnZx8CVHtZ1UdfqmpMOcMcITu/vN90/LIXS1k77Ms1ssbDCHsYH1LIx+2AAHZ9cuQeuzW2xVVyqayXa40oaGNc0Hl2efQjb+Ks1RLs6tvsllfVPjcyWqcDknhzB90j6lS1Bjmmjp4JJpnBkcbS97j4ADJKpS7VT71fpp4o/fqJA1jGnOTwB9VZmurl7Bp6ZjJGtlqB3Qa4Z3NPDsfIqv9HWuS53+n27mxwPEr3gZxjkA/EjCC0NO2tlos8FK1o3gbpHbQC5x55x1x0+S6aIgIiICIiAoprrUQtdCaOlmcytmbwWD7jOhOfA9cY8lILncaa1UT6ureWxs8upPkPVVVRUdy1le3SSSEjI7yV3SNuegH1wEEi7P9OxyQi710ZfIXnuA8ZGOPf+Oc/RT5YaWnjpKaOCFjWRxtwGtGB9FmQEREBERB8IyMKj75SxUV6rKaAERRSua0E5wAVeCpTU5zqW4kf/fd+aC1dJ/qxbv3IXXWvQUkVDQw0sAIiiaGtBOThbCAiIgIiICIiAiIgKG6q0U67Vctwo6gMqXhuYnj3XEYGc+HA8ipkiCJ6c0g23uoaur2Nq6ZrwRH0c4uOCT4+6cYWn2l3OWCkp7fHuaJzve8OxkDjaR48kH5KayyNiifI77rGlxx5BUheKx9zvFTUh75BLKe73ddufdH0wgkHZ1afbLs6uk/o6QAjDsHeenyxlWkuFo+zi0WSJr24qJmiSXLdrgSM7T8M4XdQEREBERAREQEREBERBo3i5R2m2TVku0920lrS7bvd4Nz6qEaHoae6TVVZdmQ1Lql+2ITe84uaMu6+jmrB2hX4VlWLZBvbHTuPeknh7uMcemOvqtvsxt2fabjJGwgERxu8WnHvfgQgnlPBFSwNhp42xRMGGsaMAKq6Cjn1NrSR04GwSl0zgzLQ1vQEeuAPmpzre4/Z+nagMfGJZx3TWu6uB4dj5Fczs0o447RNVfonSySkbmnLg0Ae6fLnnHqgmLGNjY1jGhrWjAA6AL0iICIiAiIgIiIKl7Qa32vUr4+72ezMEWc53ftZ9Pvfgpj2eUXsum2zd5u9qe6TGMbce7j1+7lVlc55ai5VMszy+R0hy53U44Vxaaovs/T9HTGTvNrN27GPvEu/mg6iIiCEdp9XE220tGd3evm70ccbQCD/EFzuzCi311XXd5jumCLZjruOc5/8v4rX7Sq3v73HS93t9mZ97P3t2D08FJezmCJmnBM1gEkkjg9w6uweEErRFy7/fKWxURnqDue7IjiBwXn/vHPqg5mvbt9nWN0DP6WsDoxluRtxh34FQ7QtikuN1jrJGH2WmfuL84y8cgDz5xlcyaW46pvQ4MtRKdrWjoxufwAyrcs1rp7Pb2UtMzaB7zj1LneJP0/BBEu1CaL2aig3t70PLyzPO3GM/VZOy+GP7OrJ9je973ZvxztwDhcntP/ALcpf8MP4nKT9n1P3OmYZfc/TOc73W4PDiOTnk8eiCTrVuU0VPbqiWZ7Y42xnLnHAHgtpcPWf6qXD/cH8QQVbp2kirr9R00+e7kkw7acFbl6hqbtrKqpRJvlfUuij3u4ABOB8FzLZcJLZV+0wxxPkDSG943IbnxHqpR2bWyOquM9dLtd7KGhrC3PvOzh2fDGPxQWNRUsdDRw0sOe7haGN3HJwFnREED7Uv6rbv8Aff8AkFqdl39fr/3TfzWr2k1nfXyKnZPvjhhGWA5DHknPzxhczSl/NguJkdGHwS4bKPEDzHwQXIi1qC4Utxg76jnZMzoSxwODjOD6rZQEREBEXG1ZcfsywVEzZHxyvHdxOZ1Dj0/JBDu0e8+0Vkdtgf8Ao4Mul2vyHOPgR5jH4qZaVtP2NZIqd39K495Jh2RuIHT6BQbs8tElVdfb5YA6mgHD3D9vwx6j+atBB9REQEREBERB5d90/BUJBDJUTMhhY6SR52ta0ZJKvS4VcVDQzVU+e7iaXOwMnCpzS/6y27/EN/NBdbfuj4L6iICIiAiIgIiICIiAiIgj+trl9nadmLZHRzTERxlo8ep/AFV5oy2/aWoYGOjbJFEDLK1x/ZHH5kLY11ePtO+PijIMFN+jaQCCT+1nPrkL7oe4U9murqq4F8UE8Do437CQ47m/5FBbSLzG9ksbZI3texwBa5pyCD4gr0gIvEkjIY3SSvaxjRlznHAA9SqvZr+6i6sqJREadvuvgYCGuGeoyc5/D0QWmi8xu3xtfjG4Ar0gxVFRDSwumqJWQxN+8+RwaB4dSlPUQ1ULZqeVk0TvuvjcHNPh1Ch3ae4i1UYBIBmOR58LndmFTMa6qpTI4wCLeGeAdkDKCx0XwkNaS4gAcknwWtTXGhq5DHS1lPO8DJbHK1xA88AoNpYKyqioaSWqnJEUTS5xAycBZ1DO0W8+yW9lvhf+lqM95tcMtYPAj1z+CCASPqb5eS4NZ7RVy8AcN3E+quujpoqOkjp4I2xxsbgNb0CgPZrZ+8mmusoO1n6OLkYJ/ayOvHGFKtUagjsFAJNm+olyIWkHBI8T6DIQQvtHuwqrnHb48GOlGXHaQd56j4YwpxpSkkodOUUEzQJAwk4OepJH4EKutHWx961E2ebJjgcJpCHDrnLRz1GRhW2BgYCD6iIg1nXCjbVikdVwCpPSEyDeeM9OvRbKp692m5f6VTwCJ4mqJnvhOfvNySMH4LvaW1n7DGbdey9ghGxkhadzccbXD/vpygsNFip6iCqi7ymmjmjzjdG4OH1CyoCIuNq6uFBpusk2lxfGYhg4wXDAPyygp6s/rs/7x35q8bd/Z1L+5Z+QVMWGJ899oWsjdIe/YSAM8BwJPwwrvAwMDog+r45wa0ucQABkk+C+rVuUscNuqXyvaxgjdlzjgDhBTWoat1bfq2Z03fNMzwx4OQWAkNwfLGFaukaOOj01RNiLiJYmyu3HxcAT8lUdr9k+0YPb3vjpg7MjmDJA+hUv1Lrp8hjp7FIYom8um24J9AD0Hy8kEwvmoaGyU73TSsfOB7sDXje7PTjqB6qpbhX1t9uXezZlnkO1kcYJx5BoXmGGvvty2sD6iqmOSf5nyCs3S+kILG508zxUVR4a/GAweg8/+iDxo/SjLNF7VVe9XPHyjHkPVSlFqw3KgqJu5graaWXn3GStc7jrwCgifadC99rpZWRuc2OU73BuQ0EYGT4crX7NrzuY+0zvGW5fDucBx1LQPHxKmlxoILnQy0dU0uikGDg8jyI+BVShtVpHUzJXwHMDyWCTkPYQRkEdeD9UFyKM9oFaKTTUkZYXe0vEQOcbers/8qy2XWFruoDTK2mnIyY5XY8cAAngn0C1u0WWCPTmJoe8c+YNjOcbHYJ3fQEfNBVKuHRND7DpqlBeHmYd9kDGNwzhVrpe0m83qKmO7um/pJS0gENGOmfUhXQAGgBoAA6AIPqIuNqu5vtNhqKiLd3hHdsc0/dceh+SCt7JSOv+rWMq5N+6UySF4zvDeSPmBhdrV+inQP8AbLPA98ZwH07G7i0+bQOcf9V67L/frLi9wBdsYc/MqxUFG266V1nqS+kldC8HD2nxwehCtfTOoqe/UYc0tZVMH6WLPI9R6f54WG+aPtl3L5djoKl3PeRnG44wMg54+GFWlVT3LTF3Ldz4J487JGjhwI6jwPBQXYi4ulb3He7UyQbu/iAZNu/vY6/Pqu0gKsO0GtluN+ht9NtmEAw1sXvOL3dQcePA4U91BcTarNUVbHRiVjf0YkPDneXXlV9oegmvOon3Gpe53s7hK94IBLyeMjyOD0QWHY7XHZ7XDRx7SWjL3NGN7vEroIiAiIgIiICIiCPa6rRR6ZqAWF/fkQjnGMgnP4KFdnIB1NyM/oH/AMlKe0r9W2f4hv5OXG7Mbdvqqq4PbK3umiOM4w12c7vDkjA+qCxkREBERAREQEREBERAXO1BcPsqyVVYASY24G3qCSGg/UroqA9pN5mj2WqF7O6lYHzYwXcHIB8ugKCIWi3z3+9NgLjumcXyybc48STjp/1W7qylmtFSLOyWV9DFiSHvGDOSMnBAGeSV3Oy+jeamrrtzdgZ3O3xySDn8FLdRWCC/0bIJnmN0b97XtAz0Ix8OfwQQvSGsorZSst9ex3dB3uzDJ2g+f4dFYXt9H3Hf+1wdyTt7zvBtz5Z6KmLvZq2z1UkNVC4BrsCQD3XeRB9fLqtLvpe57nvH91nOzcdufPCCba71RFWMNroHB8bXZllaTgkeA8x1z8lBlv2az1d6rW01IzP995+6weZU5u/Z/TfZTRbAfbImkkuf/TehzwD9Ag6tg1bbbnTFr5G0skWAWTPAyMdQenmutUXa3UrXmatp2GNu5ze8G7GM9Oqpettddb5Hsq6WWIsOHEjLQfiOFiZFU1j3GOOWd4+8WguKDtawv8V+r4pKdkjIombMOP3jk84+a0bDeqix3BtVBggjbIwjhzfL+a72kNI1dRXwVlxpdtE3LtshwXkZA4ByMHB58l2NX6MkrpzWWmKJr9oD4QdpeemRngcfDogag1harhpyogpql7aqVjcM2OBByCRnGPNV/Q1tRb6plTSyGOVh4IWV1nuTJzCaGo3h204YSM5x16fNWBYtBUMVvBu8XfVUgBIDyBH6cHn8eiBbO0Sgn2sr4n0zgzLpAC5pd5ADJUJ1TdW3i+TVMe0xD3IyARuaOhOfFbeptJ1NhaKgSNmpXvLWuB5b5AjzIz08lybZaq67TOhoKd0z2jJwQAB8Twgsu3XKx6XtNNSSV8LnOyXuhzIHO4yeM48FCr5d63Vt2igpoSYwdsEQHPPUk/T04Xj/AEJ1D/8Ajv8A/aP/AOSmejNJm0D22uH+uuGGtDsiMfLgn6oOppaxNsNs7gu3zSO3yOx44AwPTj812kRAREQeHRRue17mNL2/dcRyPgq017p2WlrpLnTRZppnZk25Ja88kn4nPorOXmRjJGFkjWvaerXDIKClbNqC4WSTNJN+jLgXxOGWux+XXwU3sGvoa2ZlPco2U8jzgSN4Z6A5zj49Fpa00dtL7laouCS6aFvh/wDs0fyHyCgKC+4KiGpZvp5o5WZxujcHDPyVfdplzZJUU1vjcSYgZJC13HPGCPMYz81C4aupgZshqJY25zhjyB+CxySPleXyPc956ucckoJp2c2yF9TJdZalrTTbmiPcBgFvLj6c/gphW6rslBI2OevYXOG4d2DIPq3Kp2GSZpLIHyAye6WsJ97046rN9m1/+xVP/Cd/kgsCTtJoWyOa2ine0EgODgMjzUbv2ta68UslGI4oad7snaDuc3wByfh08lq0Wkb3WxRzRULmxPONz3taRzgkgnP4L3qHS09gpo5Z6uCUyP2hjM7uhOefDhBw4YZKiZsULHPkecNa0ZJWSspJ6GqkpqqJ0csZw5p/75Hqph2ZUHeV9TXO2FkUfdhpGSHEg5HyB+q5/aH+tMv7pn5IJT2b0kDLG6qbE0TySFrn+JA6D8VMFFezn9WB++f/ACUqQc/UDi3T9xc0kOFNIQQeR7pVP2B7m6gt5a4gmpjBIPXLgrd1I9jNOXEvcG5ppAMnGSWnAVO2maOmu9FPM7bHFOx73YzgBwJKC9Vp3K2Ul0pZKeria9r24zj3h4jB+K2o3tkja9hy1wBB8wvSCtLv2e1tPJvtL/aGbhhj3Br28dSeB1UcvFXdHyto7pJIXUvuNY8AbcceHX4q4rrcYLXQS1VRI1jWD3d3ifAYHKqJ8d11TcamrjhM0gG9+MNaxo6DJx0GPVBt6LvdJZLm6SriGyVmwzDJcwZB6DqOPLPRTz/TjT/+2u/4L/8AJQPQ9BQ3K+OguEbZI+5LmNc8ty7c3HQjPGeFYM2j7DPM+WS3tL3uLnYkeBk+gOAgxf6caf8A9td/wX/5KGa51FDeaiCGhk30sTd27a5pLj1BB8sD6qUalrbXpm3wxUtFRvqOAyGRm47R1JPXy6nlRXQ1qgrLg+urxGKWmIP6U7WueenPQ4x09UE50dZ/seyRskaRPKe8kyQcEgDAI8OPxXeXMtt/td0mfDQ1bZZGDlu1zfpkDPyXTQFD+0a1MqbR9oN2tlpSMk5yWk4x9TlTBal1Y2S1VbXtDm9y7gjI6IKw7P6+Wl1HFAzBZUgscDnjjOR68K2lS2k6mGj1LRT1D9kbXkF2CerSB09SrX1DcTarLUVbCzvGN9wPPBKCEdot49qrorXC/wDRwndJgggv8PgRz9VNNOWVlitbaVr+8eTukfjqf8lW+kaeW86sbPO5j3NLqiXe3h/PPHTqVbqAi8ve2Nhe9wa1oyXE4ACiFT2i2yGofHHTzzMacCRuAHfXlBMUVau7Sa/cdtFTYzxnd/muPPrO/TNkYa8hjwQWiNgwD4ZxlBcS03XS3scWur6VrgcEGZoIP1VKfaVd/ttR/wAV3+a9Mt1wqHtLaSoeZDw4xnnPjlBbUWrbJNWikZXNMpcWDLXBuR/+2Mfiu2qgZonUO9v+obefvd8zj1+8rWt8ElLbqWnmf3kkUTGPfnO4gAEoK67Sq+WW8R0RwIoGbhjPvF3n9FJezuN8emW72Obulc4ZGMjjlQDVVTLVamrTO/f3czo28AYaCQBwrjpaaKkpo6enZsiiaGsbknAHxQZUREBERAREQEREBERB4mlZBC+WR21jGlzj5AclUnf683a+VNW1o/SvAaG55AAaPqArR1jdorXYqgEsM07DGyMnl2eCfkCT8lXei7b9paip2viL4IsySYONuAdp/wDVhBZ+naCCgstLHBCIt0TXv8y4jJz8yumiIMU9PDUsDKiGOVgOdr2hwz81zYdMWaCsfVMoI+9fnO7Lm8+TTwPouuiDDT0lNS7vZqeKHd97u2BufjhZkRBjmhiqIzHPEyVh6te0EfQrxBR0tKSaemhhLuCY2Bufos6ICIiAiL4gr3tNuW59Nbo5QQ3Mkse3of2Tn4Erc7MaN8Vvq6tzmlk72taB1G3Oc/8AqCh2p6ma4amrNzhIWzOiZtH7IJA6eitmyW/7MtFNSFsYfGwB5jHDnY5Pqg30REBERAREQEREHxRe66Etdwm72HfSOJJf3fIdn0PAx6ealKIKkrdC3umn2QwNqm4zvjeAPh72CpJpfQ8MELaq8wiSo3BzIt3DMeeOD8OQpuiDUbbLex4eyhpmuacgiFoIP0W2iICqftDqpptSyQSOzHAxojGBxloJ/FWwqW1VWOr9R1spYGkSGPAOfu+7/JBOuzeibBYn1QeS6pectPQbSQo92lUb4b3HVOc0sqI8NA6jbgHP1U70xSR0enqGOJhZuhbI4En7zgCfxKwarsIv1s7mMsZURu3RvcPwz1AP8kHE7Mq/vbfU0Lg0dy8Pac8u3Zzx6YH1U3VKW2urdM3nve62zR5ZJG8dR4j8OqmdZ2kUYgzRUc7ps9JgGtx8QSgxdo97YIhZ42BznASSPz93ngfHj8lEHafuDbIy7dzmmc4jg5IH97HlnI+S82yhqb/eY4iZJHSyAyyZ3Frc8kk+QVyUdvp6O3MoY2A07GbNrveBB65z8UEB0frMUjBQ3eV3ctz3cxGSz0OOSPr1U9+1KDuO+9rh7vbvzvHTGenVVtq3SNTbp5q2jiY6ic8bWMJLmZx1GPPyyoq1j3P2Na4u8gOUEg1hqD7euLW04eKaL3Yxk++f72Py9FN9HWJ9ssLw+TMtawPIxwzI4H48rh6B00yXNzr4CdrsQseOD4bsenPVWGgo7/WbDeyA7bPSSkBwbkHBxkZ8CrIn17Zo6Jk7HySyOxmFrPebkeOeOPivep9I097D6mEiKvOMPc47SAMYI8PjjwUW/wDDi7f7VRf+t/8A8UHCc6q1Nf8AylqpMDJJawE/kFZzNKUDdPOs/vmNx3l+Tnfj73/Tos1i03b7G3dTR7p3NDXyu5Jx5eWfRdhBxrHpq3WMB1PHunLcOmeck/yHyXZXwkNBJIAHJJ8FVWpdWV10uBit0k9PBESGtjcWuefEnH5ILWWvX7fs+p352d07dt64weip+nvd9oZm1Aq6z3P/ALrnObzxyDx4qTWzXbKi2TUl2DhUPY9oma0bTwcZx08uAgjWmKWmrNU0kD2ufTukcQHHBIAJGcfAKZdp9TELRS0pf+mdOJA3HVoa4E/UhRDRX62UH+87+Era7QZnS6omZ3hexjWhrd2Q3gZx5coJB2Y0bmUlXVyQgCRzWxyHGSBncPPyU6XE0fQig03Rx7nEyMEp3DGC4ZI+S7aDDVU8VXTS007d0UrSx7ckZB+Cq25aNu1maK2PuKhkOZHFnIYG85IcOfhyrYXC1pWuotM1bmsD+9b3JyegdxlBD6XTNw1SYrnIKWipnkNbGxoaSwdSA0Y8T1/JTC0aStNriwKdtRKRh0kw3bufI8D5LPpanlpdOUMM7CyRsfLT4ckrrINP7Jtv/wCPpf8Agt/yW01rWNDWgNaBgADAAXpEBYql4jppHucGgNPJOMLKor2i1klNp3u4nhpnlEbwcEluCT+ICCv9ND2nU9D7R+l7yYb+897d8c9VdSq7s7s/tl0dXygGKlwW8kHeehHmOD9VaKAiIgIiICIiAiIgIi07rXx2y2z1kpbiJhIDjjc7wGfU8IKy7Qq01WpXwlgb7MxsYOc7v2s/8ylPZxbTTWZ1ZIyPfUuJY4D3g0cYPHmMqvN8l4vLTNI7fVTBpc47iMnHzwPyV3U0Ps9LDDu3d2wMzjGcDCDKiIgIiICIiAiIgIiIC51/rvs6y1VUGB5jZw0nGc8LoqEdp9XG220tEd3evm70ccYAIP8AEEEV0PRyVepqYxlo7j9K7ceoHHHryrhUC7MKPbDWVkkAG4tZHKR1HO4A/RT1AREQEREBERAREQEREBERAREQYK2R0NFPKzhzI3OHxAVOWSB151NAyaTY+eYyOcG+PLunyVnazmkg0rXSQvdG8NaA5pwcF4B/Aqu9CwSy6ppHRsLmxbnvI/ZGCMn5kILgREQRbWWln34QTUboY6mPIcXjG9px1IGeMcfEqH2vQ12rZ8VMYpImkbnSdSD12gdcfJWyiDjaf05SWCJwpy98sjQJHuP3sZ8PDquyihty7QaSjugpoKc1EDSBJMH4xzzgY5wPUIJktOK12+Cp9ohoaaOcEnvGxNDsnrzjPitmKQSxMkbna9ocM+RXtAREQEREBERBAe0a+VVNKy1QExxyxB8j2nBcCSNvw4+eVxOzyCWTU0UrGExxMcXuH7OWkD8VJu0KwispDdYd5np2bXtAyCwEnPpjJK4fZpWRQXmanfu31EeGYHHGScoLIrKWCupZKapjbJFIMOa4ZVWau0r9gCOohn7ynleWgEYc08nHqMeKtlVj2hX2O4VbKCleHw05y8gdX+h+ePigj1hr/sy80tYWhwjfyCccEY/mt7Utwt1dqEz2+ERRiT35BwJDnl2Prz4ruWPQsVfp72mpfJFVzDdFkcMGeMjxyPzUduel7ta+8dPTF0UYBdLHyz6oLkgniqYGTQPD45GhzXDoQVkVGUt3uVHCIaWuqIYwc7GSFoz8FaeibhU3HT0c1W8ySNeWbj1IGOvmUEgWherXDebbLRTkta/kOH7LvA+q31Xmqdcyd++ks7wIw0tfP4kn+75Y80HUuerqPTs1PbYRJWd1gTPc/JaM+Z6n0+HKlFHVQ1tLHU07t0Ugy0qH2LQVOxsdVdJfaJHYf3YHug5zyf2gfgps1oY0NaAGgYAHgg+oiIPLnBjS5xwAMkqn9W3t98u7gzaYIHujg2/tDPX54BUv19qP2Km+z6Kctqnkd6W/ssx5+BPHyyovovTgvlY+aZ+2mpyNwH3nE9B6ePKCwtJ2x9psFPTyl3eOHePa4YLSeo+S7KIgIiICIiAiIgIiIChPaXce5t8NAx7N053SMP3g0Hg/UFTZU9re4/aOopi18b4oAIo3R8ggc9fiSg6nZrbu+ukle9j9tO0iN4+7uIwQfkVZq4OiqMUemqUOgMMsmXyAjBJycE/LC7yAiIgIiICIiAiIgIiICqDXNx9v1FO1j3uipz3TWu6NcOHY+YVuyPEcbpHfdaCT8AqSqT9p6indSxvlFRUuexoby4FxPT4ILW0jSRUemqFsW7EsTZXZOfecASuyscMMdPCyGFgZHG0Na0dAB0CyICIiAiIgIiICIiAiIgIiICIiDga5/VGv+DP42qIdmP8AbtT/AIY/xNXa7T/7GpP8R/7SuZ2YUkpr6uswO5bF3ROedxIP5BBY6IiAi514vdDZYWSV0u3ecNa0ZcfPA/76qC3rtArJp5orY1kVOW7WyOB3/wC8PJB0tUa5hjhkpLQ4unJLHTjo0ebfM+vgobp+0T3y6xwtY50YeHTvzjDc88+fXC0ZqWpihjnmgkZFNkxvc0gP88HxU27LoZBNXzGN3dFrWB+OCRyRnz5H1QWBFGIomRtztY0NGfIL2iICIiAiIgIiIMNXTsq6Samlz3c0bo3YODgjBVLXW31diuphkDopI3B8TweozwQfl+Cu9aVztVFdoO6rYWyAAhp8WkjGR6oKxr9b3SttraPLYwY9ksjfvP56+nGAevj5rxpvSNZe+7qHYhoi4gyHq4D+6PHkYUzj7PrKyRr91U7aQdrpBg+h4UojjZFG2ONoaxoAaB4BB5p4WU1NFBHnZEwMbnrgDAWVEQcybT9onmfLLbqZ8j3FznFgySepW/DDHTwshhY1kbAGta0YAHksiII5re7yWmyE00zYqmZ21nPvY8SPUZCqInJyepVkdp9JLLQ0VU0DuoHOa/nnLtuPyK6GgqGhhsMdRTbXzTf0zsgkOH7Ppjy9UHR0tW1NwsNPU1cbGPcMNLHZDmjjOPD4c9F118Ax0WtcLjSW2AzVk8cLcHG5wBdgZwPMoNh72xsc97g1rQSSegChWpNeRUxkpLUGzvLf6wH+60nyHjx6jlce+a6rLm19HboO5ilGzPLnu58PLI4xg9VtWDs/dMx0t5c+JrmjZHG4B3PiSenwQR/T9iq9SXF5L3CLcXzzuGeT+ZKty30NPbaKOkpWbIoxgDxPqfUpb6CnttFHS0rNkUYwPM+p9VsoCIiAiIgIiICIiAiIg51/ubbRZ6isONzGkRggkF5+6DjwyqboaWa63OKnjaS+eTBLWk7QTyceQ6qf9plw7q3QUDDGTO7c8E+80DGD8Dz9FzOzKjbJX1NXJCT3TQ2OTBwCeoz0zgoLFp4+5p4oic7GBufPAWREQEREBERAREQEREBERBgrf6lUfu3fkqg0d+tVv/efyKs7VlRLS6arpoHlkjWDDh4ZcAfwKgvZm1rtRTZAOKVxGR0O5qC0kREBERAREQEREBERAREQEREBEWGrEpo5xTnExjd3f+9jj8UFedpV2E1ZHa48EQEPk905DiOBnywV1tC3C3UWnYhUXOCOV7nExSzMbs949B1568quKwzmsm9qcXTh5EhJz72eVkgttfURCWCiqZYz0eyJzgfmAgs68a5tdud3dO4VsoIyInDbgjru5B8OFEbnr27VgfHT93Sx78tMYO/bzgEk4P0WKz6Julzb3krPY4iDh0o5JBxjb1Urs2gKCk/SXBxq5eRtzhnXg465+aCC0Gn7zdXM7qknLXN3tklBawj0ceFM9PaBhpj3932zvLRiAfdafHJ8fDops1oa0NaAAOgHgvqCqtfXc1l0FvbC2OGiJaMdSTjPy6KV9nNLLTabLpQAJ5nSswc5bho/MFVxWS1F6vj3BjPaKqYNDW8DcTgdVdFvpY6KhhpoWCNkbQA0HOPP8UGyiIgIiICIiAiIgIiICIiAiIgIiIMVRTxVUD4KiMSRPGHNPQhV9X6GudDVsmslSXtEm9jXODTHjGMnoforGRBVLtF6lc4uLQSTk/px/mt2g7PrhUgOuVUIQ1/MYO8lviQc4B6qyUQcax6Yt1j7w0zXyPf1fMQSB5DAC7KIgIiICIiAiIgIiICIiAiLUutW6gtVVVsaHOgidIGnoSBlBVOt7h9oajmI7ssgAiY5hyHAZOfxKsHQ1NDT6XpXRM2mbMkhyfednGfoAqqt1O2vu1NTPcWtqJ2scW9QHOA/mrxp4WU8DIYmhrGDAAGEGRERAREQEREBERAREQEREHD1r+qdf/uN/iCi/ZfRsdPW1xc7exoiDfDB5z/yhdftIqZqfTzGRP2tnmEcgwDluCcfUBaPZb/VLh+8Z+RQTtERAREQEREBERAREQEREBERAREQUTdf7WrP37/4irnsbGssdAGNDR7PGcAY52hVDKA7U72uAINYQQfH31dbWtY0NaA1oGAAMABB6REQFzdRuczTtxcxxa4U7yCDgjhdJcvU36t3L/DP/JBUmnv1itv+Kj/iCu9U5oqjZW6mpGvc5vdO74Y8S3kD8FcaAiIgIiICIiAiIgIiICIiAiIgIiICIiAiIgIiICIiAiIgIiICIiAiIgKKdotY2nsAgExjlneA1oJG5o+8PhyFK1XnajUROkoKdrwZYw9zm+IB24P4FBzuzq3+1Xx1S4RujpW5LXjJyc4I+BCtRQ7syijFhnlDGiR1Q5pfjkgNbgZ8uT9VMUBERAREQEREBERAREQEREEE7T6yMUdJQ7Xd46Tvt3hgAj68rc7NqJsFifVB5Lql5y0jgbSQsPafFH9j0suxveCoDQ/HONrjjPknZlVSy2upp3uBjgeNgx03ZJQTVERAREQEREBERAREQEREBERAWCtmNNRTztAcYo3PAPjgZWdcvUtZHQafrZ5Q4t7ssw0c5d7o/EoKps8Ml41PAGbGSTTmX3icDGXEfgrqVO6G/W6g+L/4HK4kBERAWnd6R9faaukic1r5onMaXdASMcrcRBXWjNOXa26hjqKyjdFC1jwXlzSMkcdCrFREBY6iZtPTyzOBLY2F5A64Aysi8TRNnhfFIMse0tcPQ8IKtrNfXeSvfJSyNipt3uxGNp49TjPKlOj7tVagraq4TvMbImiFlO37gzgl3qePxUCvVgr7bPK99HJHTGVzYnHnIycfgtrSWpjYKl7ZWGSkl5kawDcD4Ef5Z8UFvotO2XKmutFHVUj90bxnB6tPkfVbiAiIgIiICIiAiIgIiICIiAiIgIiICIiAiIgIiICIiAiIgKoNc1prNTVALNncfoeuc4J5/FW+qOvtXFX3qsqod3dyyFzdwwcILR0PSxUumKV0QIM+ZX5OfePH8gpAsFHDHT0kUULGxxtaA1rRgBZ0BERAREQEREBERAREQEREEN7Tv7Bpv8SP4XLF2YSl9vrI9jAI3tw4NAJznqfFdDtBova9NPl7zZ7M8S4xnd+zj0+9+C4HZhW7aysoe7+/H32/PTaQMY/834ILGREQEREBERAREQEREBERAREQFwdbSmHSta8MY/hgw9ocOXgdD8V3lHtefqjW/GP+NqCvtDfrdQfF/wDA5XEqw7M4Y5L5O97GudFCXMJHLTkDI+RKs9AREQEREBERAREQeXNa9pa4AtIwQehChd77Pqap3zWuQU8pye6d9wknz/ZHyU2RBEdGaeuthqZxVSUzqaVuSI3Eu3g8dQOMZUuREBERAREQEREBERAREQEREBERAREQEREBERAREQEREBERAVH2KGOov9DDMwPjfUMa5p6EE9FcV6q5KCz1dXCGmSGIvaHDIyPNVr2d86oZkf8A8TygtcAAADgBfURAREQEREBERAREQEREBERBiqWGWmljb95zCB8wq10A0W/VtTS1L2MlbE+HGfvPD28Dz6H6Kz1V9wFNZe0cSuc/uu9715PJy8En8SgtBERAREQEREBERAREQEREBERAUe15+qNb8Y/42qQqGdps8sVmp4mPLWSy4e0ftADI/EION2Yf2xV/4f8A9wVmKC9l8EXsdZUbB33eBm/x24Bx9VOkBERAREQEREBERAREQEREBERAREQEREBERAREQEREBERAREQEREBERAREQEREBERBytU/qzcf3DvyVednX60M/cvVh6p/Vm4/uHfkq87Ov1oZ+5egthERAREQEREBERAREQEREBERAUf1Zptt+po+6cyKpjdkSEZJbg+79cfRSBEEZ0bPdGUzrdcqOZppct7+Q4DvABvmMDqFJkRAREQEREBERAREQEREBERAUI7UP7Lov3x/hU3Ua1xZKq9WyJlEGulhk3BhIG7PHU8eqDH2eUcdPpqOoY5xfUvc94J4BDi0Y+QUpXH0nQ1Ft07S0lWzZPHv3N3A4y9xHI9CuwgIiICIiAiIgIiICIiAiIgIiICIiAiIgIiICIiAiIgIiICIiAiIgIiICIiAiIgIiIIz2gVM1NpmTuX7e9kEb+ActIOQox2Z1UUd1qKd0e6WZgLH4Huhuc/XI+imWsaaGp0zW983d3UZkZyRhwHBUC7Ov1oZ+5egthERAREQEREBERAREQEREBERAREQEREBERAREQEREBERAREQEREBERAREQEREBERAREQEREBERAREQEREBERAREQEREBERAREQEREBERAREQEREBERAREQEREHK1T+rNx/cO/JV52dfrQz9y9WPqGCWqsNdBAwvlkhc1rR1Jwq47Ov1ob+5egthERAREQEREBERAREQEREBERAREQEREBERAREQEREBERAREQEREBERAREQEREBERAREQEREBERAREQEREBERAREQEREBERAREQEREBERAREQEREBERAREQEREBU7pmSqteraWIs7uV0whka8cgEgEK4lUVyqo6LX8tVNnu4awPdgZOAQUFuovjXBzQ4dCMr6gIiICIiAiIgIiICIiAiIgIiICIiAiIgIiICIiAiIgIiICIiAiIgIiICIiAiIgIiICIiAiIgIiICIiAiIgIiICIiAiIgIiICIiAiIgIiICIiAiIgIiICIiAqq7RaP2e/iZkBjjnjDi8Dh78nPPn0VqqK9oNpNwswqo8mSj3PxuAG043Z+iDq6XnlqdOUM07zJI+PLnHqeV1VV+jtTvoI6e0xwbn1FY3MjncNa4taRjz4VoICIiAiIgIiICIiAiIgIiICIiAiIgIiICIiAiIgIiICIiAiIgIiICIiAiIgIiICIiAiIgIiICIiAiIgIiICIiAiIgIiICIiAiIgIiICIiAiIgIiICIiAiIgL45oc0tcAQeCD4r6iDl0enbRQ1QqaahjjmHR2ScfUrqIiAiIgIiICIiAiIgIiICIiAiIgIiICIiAiIgIiICIiAiIgIiICIiAiIgIiICIiAiIgIiICIiAiIgIiICIiAiIgIiICIiAiIgIiICIiAiIgIiICIiD/9k=">
          <a:extLst>
            <a:ext uri="{FF2B5EF4-FFF2-40B4-BE49-F238E27FC236}">
              <a16:creationId xmlns:a16="http://schemas.microsoft.com/office/drawing/2014/main" id="{CF2E473A-4969-42AF-8EB4-300B5B0E2B77}"/>
            </a:ext>
          </a:extLst>
        </xdr:cNvPr>
        <xdr:cNvSpPr>
          <a:spLocks noChangeAspect="1" noChangeArrowheads="1"/>
        </xdr:cNvSpPr>
      </xdr:nvSpPr>
      <xdr:spPr bwMode="auto">
        <a:xfrm>
          <a:off x="12649200" y="31946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64</xdr:col>
      <xdr:colOff>0</xdr:colOff>
      <xdr:row>49</xdr:row>
      <xdr:rowOff>0</xdr:rowOff>
    </xdr:from>
    <xdr:to>
      <xdr:col>64</xdr:col>
      <xdr:colOff>304800</xdr:colOff>
      <xdr:row>49</xdr:row>
      <xdr:rowOff>304800</xdr:rowOff>
    </xdr:to>
    <xdr:sp macro="" textlink="">
      <xdr:nvSpPr>
        <xdr:cNvPr id="10" name="AutoShape 3" descr="data:image/jpeg;base64,/9j/4AAQSkZJRgABAQAAAQABAAD/4gIoSUNDX1BST0ZJTEUAAQEAAAIYAAAAAAQwAABtbnRyUkdCIFhZWiAAAAAAAAAAAAAAAABhY3NwAAAAAAAAAAAAAAAAAAAAAAAAAAAAAAAAAAAAAQAA9tYAAQAAAADTLQAAAAAAAAAAAAAAAAAAAAAAAAAAAAAAAAAAAAAAAAAAAAAAAAAAAAAAAAAAAAAAAAAAAAlkZXNjAAAA8AAAAHRyWFlaAAABZAAAABRnWFlaAAABeAAAABRiWFlaAAABjAAAABRyVFJDAAABoAAAAChnVFJDAAABoAAAAChiVFJDAAABoAAAACh3dHB0AAAByAAAABRjcHJ0AAAB3AAAADxtbHVjAAAAAAAAAAEAAAAMZW5VUwAAAFgAAAAcAHMAUgBHAEIAAAAAAAAAAAAAAAAAAAAAAAAAAAAAAAAAAAAAAAAAAAAAAAAAAAAAAAAAAAAAAAAAAAAAAAAAAAAAAAAAAAAAAAAAAAAAAAAAAAAAAAAAAFhZWiAAAAAAAABvogAAOPUAAAOQWFlaIAAAAAAAAGKZAAC3hQAAGNpYWVogAAAAAAAAJKAAAA+EAAC2z3BhcmEAAAAAAAQAAAACZmYAAPKnAAANWQAAE9AAAApbAAAAAAAAAABYWVogAAAAAAAA9tYAAQAAAADTLW1sdWMAAAAAAAAAAQAAAAxlblVTAAAAIAAAABwARwBvAG8AZwBsAGUAIABJAG4AYwAuACAAMgAwADEANv/bAEMAEAsMDgwKEA4NDhIREBMYKBoYFhYYMSMlHSg6Mz08OTM4N0BIXE5ARFdFNzhQbVFXX2JnaGc+TXF5cGR4XGVnY//bAEMBERISGBUYLxoaL2NCOEJjY2NjY2NjY2NjY2NjY2NjY2NjY2NjY2NjY2NjY2NjY2NjY2NjY2NjY2NjY2NjY2NjY//AABEIAY8CTwMBIgACEQEDEQH/xAAbAAEAAgMBAQAAAAAAAAAAAAAABgcDBAUCAf/EAEwQAAEDAwMBBQUEBgYIBQQDAAEAAgMEBREGEiExBxNBUWEUInGBkRUyobEjNkJzssEzNDVSdNEWJFRyk6Lh8BeCksLSN1NVYkOEo//EABQBAQAAAAAAAAAAAAAAAAAAAAD/xAAUEQEAAAAAAAAAAAAAAAAAAAAA/9oADAMBAAIRAxEAPwCwEREBERAREQEREBERAREQEREBERAREQEREBERAREQEREBERAREQEREBERAREQEREBERAREQEREBERAREQEREBERAREQEREBERAREQEREBERAREQEREBERAREQEREBERAREQEREBERAREQEREBERAREQEREBERARcK/wCqaCyMaJHGaZ5IEcWCR6ny5+ah9R2jXGWB7IaWGGQjiQEuLfkeEFmoqpotf3mCffUvZVR4xscxrefPICsOzX633qPNHNmRrQXxuGHMz4evyQdNERAREQEREBERAREQEREBERAREQEREBERAREQEREBERAREQEREBERAREQEREBERAREQEREBERAREQEREBERAREQEREBERAREQEREBERAREQEREBEXOvV6o7HSiorHOw44axgy5x9EGa43GltlJJU1coYyMZI8T4DA+Krq+a0r7tU+y2jvYIJMNaAAJHHg9R058j0UevN0qLxcZKmeRz8nEYP7LfAAeH+asHQum4qGiiuVVEfbJQS0Pb/RjOBj4jx9UEU1XZ46Ga3RwRvNXUQh07S8vcZDjOfnlYqXRl8nqY4pKN0LHHBke4Yb8cZVrmgo3VgqzSQGpHSYxjf0x169FsoIBU9m0baeR1PcHOlAy0SMw0n1Iyolp2r+zr/STSyugjbIBKcke74g+iuxUnqYE6muIAyfaH/mgutfV8HQL6gIiICIiAiIgIiICIiAiIgIiICIiAiL4SAMk4CD6uddb3b7RCX1k7WnB2sHLnEDOB6/FRLV+swxrKay1WS5rhLIwdM8DB6gjn8FBM1NwrBl0lRUTOAy4lznE8DkoLOpe0GzVFQ2J7amnBz+klY3aOPHBJ/BSiKWOeJssTg9jxlrh0IVR3DRV5oKUVDoo5m4LnCJxJYAM85AW9oXUc1DXRW2pk/1OUkN3k/o3ckY+J4x6oLRREQEREBFjqJ4qaB887wyKMbnOPQBVPcNaXirrGzxTOp44n7mRxnj4O/vDjxQW4i1LXWsuVugrIg4MlbuG4YK20BERAREQEREBERAREQEREBERAREQEREBERAREQEREBERAREQEREBERAREQatxr6e2UUlXVP2RRjJ8z6D1Kp6+3+tvk4dUyZjjJEbAMADPXHmuhrm8/at5MUL801ONjdr9zXHxcPLqB8ltaN0k66PZX1zS2ja7LWEf0pH8v+oQdDQGnaaophc62nc6Rkp7nd91wxjOPHBz8wrBXljWsY1jAA1owAPAL0gIiICqhv/wBS/wD++f4lY92vFFaIDJWTtjJaSxmfefjyHj1Vc6OH2zrI1VX/AEnvVHucDdkfhygtZERAREQEREBERAREQEREBcFur7Q67/Zwld3m7Z3mBszjpnPnx8V162o9koaip27+5jdJtzjOBnGVRVRL39TLNjb3jy7Gc4ycoL7X1cbSFXLXaYop5tu8tLPdGBhri0fgAuygIiIChXaNefZqKO2wPxLPkybX4LW+RHiDk/RTGeaOnhfNM9scbBlznHAAVU2+ePU2s45q+RscT35bFKd4IB4j8OqDRstllv8AWxU9JGYmMaO/lcdwHJ976dB6dVZtm0tbLNP39NG50xbje85x548l06OipaCEw0cDIIy7cWsGBnz/AAWwgKoNZWx1m1C90LtscpE0RDsuHn/zZVvqpe0GrlqNTzQv27KdrWMwOcFodz8yUFmWWqbWWeknZL3u6Ju5+c5cBg/POVvLmabpIqKwUUMO7Z3Qf7xycu94/iSumgIi+HgFBXfaPeKlldHbYXyRRiImTa8gSh3gR6YP1UauVouVloYTVHu46znug4593+8PmvlZLU6gv+0T9/LPJsje8bBjPHGTgei7uvKWSs1dS0sWO8lhjjbk4GS4hBNNH/qtb/3X8yu0sNHTx0lJFBExsbI2gBregWZAREQEREBFqV1zobdt9tqooC8EtD3AbseSh1z7R4m747bSF+W+7NI7GD/u45+qCeIqq/8AEK9+VL/wz/mpFau0OiqphFW0zqTJaGv37289SeBgIJmi+AhzQQcg8gr6gIiICIiAiIgIiICIiAi5F21La7PO2GsqMSuGdrGlxHxx0Wa13y3XdmaKqY93P6MnD8Dx29cIOiiIgIiICIiAiIgIiICiuu75Hb7TJRRyMNVUtLdh5IYeCfT0+Ck8skcMbpJXtjjaMuc44AHmSqTv91feLtNVv3BpOI2k52t8B+aD3p6zzXq6RU7I3OhDgZnDjazPPPgcZwrlo6WGipY6anYGRRjDWhcrSFo+x7HHE8ETSnvJMkHBIAwCPDAC7iAiIgIi599ucdotU1XIRlowxpcGlzvIZ8fH5IIF2lXCmq7hTU8EgfJTB7ZccgE44+PBXe7OLaKWzSVb2SMlqXD74wC0fdI+OSq5p4qm73RrAe9qamTJLjjc48lXjTwRU0EcEDAyKNoa1o8AEGRERAREQEREBERAREQEREHO1BLHDYa90sjWNMD2guOOS0gD5lUgrd1/+qdV/vM/jCqJBdWlqI2/TlFTmTvMM37sY+8S7+a6y1LV/ZNH+4Z/CFtoCIiCI9o1y9kszKVkjmS1LjwBw5g+8D9QoroC0m4XsVLs91RlshIdg7s+78uCvfaFdhX3ltLHtMdHuZnaQdxxuB+gUn7OKMQWJ9Q6AxyzyH3nAje0D3flyUEuREQFUvaDVyVGp5oXhobTtaxmByQWh3PzJVtKptUxtl1/LHINzHzQtcD4gtYgs20f2PQ/4eP+ELcXiKNkMTIo2hrGNDWgeAHRe0Bc2+3eGyW41czHP94Ma0ftOPQZ8Oi6ShusL9RwXOjttXDFNTbu8qBIxxLf7pbgj180Hq6MkuGvrfSbmRx0UftLSG8uyRkHn0CipuX2rr+lqWyOfEauMRbhghu7gfmsFBq+4UFfW1kUVM+WscHP3tcQ3GeG88Dlcu23GotlfHWUxaJGHOHDIPofRBeqKnI9Y31k7ZDXPeGuDtjgNp56H0Vi6S1D9v29z5hHHUxu2vYw9RxhwHUDnHyKDvIiICh2p9bxW2WWioGNnqGgtdJu92N3ljxPXx4WprHWT4JKi128NDwQ19Q1wdxjkDHQ54+qj1g0hX3pzpJQ+lg2hwllYffz5Z65HOUGjbrVc9R1czoGmaTl8kjzgZJ8T5ld2bs6uDKNkkVRFJUHG6EjaG+fvZ5+isK122mtNEylpGbY2Dqerj5n1W4ggD+zt9TBTO9qjpZGwtbKwR7svHU5yFD7zY66yTMjrYtoeMte3lp9M+f+au9aF6tkV2tk9JK1uXsIY5wzsdjg/IoIV2faj2P+yq6cBhI9nLvM/s5/IeZViKiqqnqbPdHROOypppAQWnOCOQfyV30jnPpIXuOXOjaSfM4QZkREBFyLnqa022NxmrInvDiwxxOD3B3PBA5HRQyr7SK905NHSU7IcDAlDnO+oIQWUijWl9WwXthjqO6pqlu1u0yAd645ztB58PXqpKgIiICIiCpu0ON7dTyvcxwY9jNriOHYAzhcKmdEHwhs8tM8kiWXqAPDAHKui6Wmhu8IiroBK1py05IIPxHxVfag0HUUEL6m3vdUwsxmM/0g8z6/AcoN/SWtnyTex3qYHef0c7hjB8neGPX4qexyMmjbJE9r2OGWuacgj0KoR7HxvcyRrmPacFrhggrtac1LV2OrDt7paZ2BJETngeXkeSguRFxbNqi13hgEM4jm4zFJ7pBPQDPBPwXaQEREBERARFhq6qGipZamofsiibuc7BOB8AghvaJfpKWJlrpXgOmaTP7pyGnoAenPP0XB0JYPtS4+2TbmwUr2uHu8PdnOMnjw5HquDX1lRd7lJUPaXSzvyGMycZ8Arg07aWWa0RUjQ3f96Rzc4c49Tz8Ag6fRfURARF8JDWlziABySfBAJDQSSABySfBVHrW/G8XR0UYAp6VzmMLXZ3843eR6cfFdXWmsDUukt1skxCDiWVv7ePAemfH08lyNK6YnvtT3kgdHRM+/J03HyH/fgg7XZlbWvnqbhIx+WARxkj3TnqenUYH1VirDS0sFFTMp6aMRxRjDWjwCzICIiAiIgIiICIiAiIgIiIIt2ibf9G35qDGd7cR5H6T3h588deFWVxghp6x0VOZTGGtI71u12S0E8YHiT8lZXaFRzzWqGspzl1HJ3hbt3E9OcenXlV5TVU1wv9NPVuEskk8YcS0AHBA6DjoEFyWr+yaP9wz+ELbXwANADQABwAPBfUBa9fVRUVDNUzuLYo2kuIGcLYUa1/WPo9NSBjWu9oeIXZ8AQTkfRBU7Wy1Ewaxr5ZXngAFznH+avS3UcdvoIKOJznMhYGNLupHqqn0RRurNTU2xwb3B7458QCOPxVwoCIiDHPMyngkmlOI42l7jjOABkqoqDvdQa0jcZ8ulnLxI4dWsGRx8GgKxNa1M1LpaskgfseQ1mcA8OcAR9CVEuzS299cJrhJFuZA0tjk3fdeevGf7pKCyljnnipoXzTyNjjYMuc44ASeeKmgfNO9scbBlznHgKrdWatfe91FSx7aRsoLHjIdJgEcjyOc4x5INi/69rKmaSG1lsFOHe7Lt9945Hjxg9emVFTDUT00lY4l8cbmsc9zskE5wPwKmGldGQ1dH7fdRKAHHFOQW5Aznd4/RRmngbdL2KShzTwVM/wCjY4khoycZ88BB0q7TUVHpGnu7pnunmc3DRjaGuHwzn5rq9mdvinmrKmem37A1sb3N4yc7gPA+Cz9qH6KK1xR+5H+l9xvA42Y4XT7Nf1bf/iHfk1B27tZaS5W2elMETXSMIY7bja7HB48iqt09PU2bVVPHsw/vhC9rwRw47c4+ByFciqPWkdTQavmqcd257mzQuyDwMAH6tPVBbiiGu9Rm3UnsNFOwVcvEmOXMZ/In18CundtQR2aww1lRmSeWNvdtx995A+nmqu/17U1+8H1VU70aAAP5Afgg6ekdMz3qrbVT746Njtxk8XkHoM9eepVsgBrQ1oAA4AHgtO0W+O12uno4gAI2gOwSQXdSefM5K3UBERAREQUzrL9arh+8H8IVv0P9Rp/3TfyVMX6qFzv9VPDG8d9JhrOpzwPBW5PXw2mxNq6vLWRRNyMHJOAAPrwgy3a6UtooX1VXIGtb0b4uPkAqz1BrGvvEroaQvp6VwDRE3lzjweT8fJc2519ZqO8vexj3OneO7gaSQMDHT4Dn5qwdM6NpLZDFUVsYmrh72SciM+QHQ/jygids0Jdq6Rr6sCmie0P3vcC45xxjOQefFTOl0PY6en7p9M6d3P6SR53fhgfgpGiCkLxb5bRdZomsnjjZK5sMj2kF4B6g+Ph0Vk6L1F9s0HdVUzDXRcObjBc3wd6+OcLD2kQmTTrXtj3OZM0lwbktGDn4DoohoCphptTRd8/b3rDGzgnLjjAQW2iIgIiICIiDgal0vSXulOxjIatpLmSgYyT13Y6+Cq682erstaaarZ6tePuvHmFeC516s1Le6J1PVMGedkgHvMPmEFIse6N7XscWuachwOCCpLadcXW2xd1I5tXGBhgl6t+Y5PzXKvNlrLNWPgqYzgctkby1w8DlfLTaJ7s6RtPJC0xlue8ft4Jxn5dSgn0faJQCRkdRR1UTjgPJAw3Pj1zhSGgv1ruLS6krYngO2+9lpz8DhVleNO3ejpi55irYAQ908J3kHhoBJ97y46LgESQych0cjTnyIKC/UVK0WpbxQyukhr5nFw2nvXd4Po7KktHq7UNNSSz1dLFUxgNfvc5rNoI4wB16/JBYqr/tHvjmltnia5vSSR+cZHgPh1z8lsUvaPTeytdWUM7ZTnHdAFh+ZIUBulfLc7hNWTE7pXF20uJ2jyGfAIJJ2eWf266Orpm5ipMFucjLz0Ix1xj8VaSri263prZYaekoqB76mJg7zLQGHzdkHP4L1D2i108zIo7bAXvcGtHeEZJ+KCxV8c4NaXOIDQMknoFW111rfRTQTRQQ0bJCcOaWyb/kc4UduGortcnZqa6XGzYWsOxpHqBgHqgse960tlr3xRPNTUDjZGOGnGQSehHTooBedWXS7uLXzmGDORFFwBxg89T49StO12S4XaUMo6dzxxl54aBnGc/5KW2ns9qae5wS3CWlmpmEl8bHOyeDjwHjhBxNL6Vqb1VB87Hw0bOXvIwXeQH+atikpYKKmjp6aNscUYDWtHl/NZGNaxjWMaGtaMAAYAC9ICIiAiIgIvhIa0lxAA5JPgudU361UlTHTz1sTZZMbWjJzk46jhB0kXlj2yNDmODmnoQchekBERAREQEREHB1tUzUml6uSB+xzg1hOAfdcQCOfQlVbYKaarvtFFAze/vmuxkDhpyevoCrA7Sa10FjjpgwEVMmC4n7u3BUY7O6OSo1Iyoa5obTMc54PU5aW8fMoLXREQFXHaXdnyVUVrYXBkeJJAQMOJHu4PXgZ+qsdU9resjrdTVTo2uaIj3J3eJbwfkg7XZjQb6yqr3F47pojbxw7dnP02j6qx1HtC0clHpmnEjmnviZm7fAOxjPqpCgIiIIT2nve22UbWucGulO4A8HjxW72eUbabTUc7XEmpe57gfDBLePoobqqvlvmpzSxVO+nEjYoQchrScAnHxJ5Up1Xd3acsdNbqIxx1T4w07Bja3xcOMcnP1yg4vaJfH1Ff8AZkErhBCB3gBGHuxnqPLPTzCy6A006Wf7Tr6dpgDT3DX9S7P3seWM9fNcvRtikvd1FTUsElJE4umL3HL3Y4Hqc4KtljGxsaxjQ1rRgNAwAPJByNWXL7LsFRM2bupnDZEducuPh08geqrDSLHP1Pb9rS7bKCcDOB5qY9p9ZG23UtEWu7ySXvQfDDQQf4gud2Y0bX1lZW7yHQsEYbjg7sn/ANqDS7RpjJqMMEm5jIm+6HZDTzn4Hop7pW2/Zdhp4HQ91M4b5W7s++evj6DoqocZb/fztDIpa2bgEna0kq7mjDQPIIPqrjX9DU3LVNJS0cXezPpQQ3IGcOeT1VjqqNc3Od2qpDE50D6Vgia+NxBI65z/AObCDHrO61FRVx21xYIKNjAA3By7aMnPzx8lL9Dadit9uir6iH/XZmk5cQdjSeMY45GD58qNdn9m+0rk+vqoxJBDkYeA5r3kdCD8cqz2taxoa0BrQMAAYACD0iIgIiICIiCstLWSMV1Td7sx8FLRyF7HP90FwOenU44Pr6rV1LdZdSahZSUEznUzi2Jm3cGv5zuLfQny8F71xqE3a4CjoZZHUkYDS0DAe/J58yOnXxCl2kNMQWalbUzBslbIMl+PuA+Az/3yg96V0pBYo+9m2TVrsgyDOGjybn0/mpGiICIiDBW00NZRy01QzfFI0tc3JGR8lRdLUy0dTHU079ksTg5jsA4I9Cr5d90/BUCgv9vLQfRfV4jc18bXNIc0jgg5BXtAREQEREBERBr11FT3CkkpqqJskUgwQR+I8j6qt75oyss7jUW9orKcxu37mAmPg5OD6dD1yrQRBSlk1BX2OU+yyHu3OBfE7lp8+PA+GVZNHBadW2w1c9rDO+wDK9jWvcR5OHOMjHh0WlqHQ9FWtmqqLdBUYLyxjch5xwAOMZK3NNXGCqssNHTPhoquAYkgAzsw/ByOOv8A7kGhXdndtne00k8tK0DkffyfmVya3s8uZkEdLXwy00Y/RiZ7gW55PABA5U7pbtQVlVJTU1VHLNHnexp5GDg/is1bVRUVJLUzODY425JJ4QU1fbRX2WaKkrpA9oBdHseXM564z08PBebPYq+9S7aKHLQQHSO4azPn9F5u9ynvl1kq5Whr5DhrR+yPAevxVs6YtD7JZo6OWQSSZL3Fo4BPUDzQQiPs9vkW7u6ykZuaWu2yvGQeoPu9F4/8OLx/tFD/AMR//wAVaKIK4oezapc5/t9bFGMDb3GX5+OQFI4NDWKF8b/Z3vcwg+9ISCR5j+SkiIMcEEVNE2KCJkUbfusY0NA+ACyIiAiIgIiIC+EgAknAHUlfVXvaBqSVszrTRyBse39O5ruST+wfl9coOZrHVFTXXCSlo6lzKOPLP0TyO9z1z5jwx6LgvtFfHbxXvpntpT0kOMHnHx6qRaG0xHdnmvrC11NDJtEWPvuAB59OR8eVl7RbvFPVR2qGItFIQXO6DJHQDyxhB3ezaqlnsMkMhBZTylkYx0B94/iSpeuBoy0i02GJrsd9P+lkIdkHPTHywu+gIiICIiAiIgg3aj/UKD9678lzuy/+1K39yP4l57T5ZDeKWHvHd0KcPDM8Z3OGcefC6PZhSRex1dZg98ZO6znjbgH80E7REQad1rmW22VFZIHFsTc4aAT5eKpZvtN2uudve1NTKXEAAbnE5Ks/tArTR6ZkYGb/AGmQQ5zjbwXZ/wCX8VXukRnVFv8A3oQXLFHHDG2OJjY42jDWtGAB5AL2iIC4WsLwLRY5XNdieZpjiAcQcngkEeIzldzp1VSa4vP2tejHC8upqcbGBriWuPJLseB5x8kGxoK0zVt4bcZY2PpacuL3S85fjjHqCQVydTXGW632pmfuwH92xm4uDQOOPjjPzUnmZJpPRD4HSB1TcHEja3LWggAj/wBP4lcrs+tsVffu9m2ubSsMmxzdwceg+hOfkgnmkrPDabLEIy5z6hrZZHO8yOmPTou4i+IK37T6iKS4UcLHgyRMdvb/AHc4wtmwkaf0NU3HIhqqn7jne8HHnZx8CVHtZ1UdfqmpMOcMcITu/vN90/LIXS1k77Ms1ssbDCHsYH1LIx+2AAHZ9cuQeuzW2xVVyqayXa40oaGNc0Hl2efQjb+Ks1RLs6tvsllfVPjcyWqcDknhzB90j6lS1Bjmmjp4JJpnBkcbS97j4ADJKpS7VT71fpp4o/fqJA1jGnOTwB9VZmurl7Bp6ZjJGtlqB3Qa4Z3NPDsfIqv9HWuS53+n27mxwPEr3gZxjkA/EjCC0NO2tlos8FK1o3gbpHbQC5x55x1x0+S6aIgIiICIiAoprrUQtdCaOlmcytmbwWD7jOhOfA9cY8lILncaa1UT6ureWxs8upPkPVVVRUdy1le3SSSEjI7yV3SNuegH1wEEi7P9OxyQi710ZfIXnuA8ZGOPf+Oc/RT5YaWnjpKaOCFjWRxtwGtGB9FmQEREBERB8IyMKj75SxUV6rKaAERRSua0E5wAVeCpTU5zqW4kf/fd+aC1dJ/qxbv3IXXWvQUkVDQw0sAIiiaGtBOThbCAiIgIiICIiAiIgKG6q0U67Vctwo6gMqXhuYnj3XEYGc+HA8ipkiCJ6c0g23uoaur2Nq6ZrwRH0c4uOCT4+6cYWn2l3OWCkp7fHuaJzve8OxkDjaR48kH5KayyNiifI77rGlxx5BUheKx9zvFTUh75BLKe73ddufdH0wgkHZ1afbLs6uk/o6QAjDsHeenyxlWkuFo+zi0WSJr24qJmiSXLdrgSM7T8M4XdQEREBERAREQEREBERBo3i5R2m2TVku0920lrS7bvd4Nz6qEaHoae6TVVZdmQ1Lql+2ITe84uaMu6+jmrB2hX4VlWLZBvbHTuPeknh7uMcemOvqtvsxt2fabjJGwgERxu8WnHvfgQgnlPBFSwNhp42xRMGGsaMAKq6Cjn1NrSR04GwSl0zgzLQ1vQEeuAPmpzre4/Z+nagMfGJZx3TWu6uB4dj5Fczs0o447RNVfonSySkbmnLg0Ae6fLnnHqgmLGNjY1jGhrWjAA6AL0iICIiAiIgIiIKl7Qa32vUr4+72ezMEWc53ftZ9Pvfgpj2eUXsum2zd5u9qe6TGMbce7j1+7lVlc55ai5VMszy+R0hy53U44Vxaaovs/T9HTGTvNrN27GPvEu/mg6iIiCEdp9XE220tGd3evm70ccbQCD/EFzuzCi311XXd5jumCLZjruOc5/8v4rX7Sq3v73HS93t9mZ97P3t2D08FJezmCJmnBM1gEkkjg9w6uweEErRFy7/fKWxURnqDue7IjiBwXn/vHPqg5mvbt9nWN0DP6WsDoxluRtxh34FQ7QtikuN1jrJGH2WmfuL84y8cgDz5xlcyaW46pvQ4MtRKdrWjoxufwAyrcs1rp7Pb2UtMzaB7zj1LneJP0/BBEu1CaL2aig3t70PLyzPO3GM/VZOy+GP7OrJ9je973ZvxztwDhcntP/ALcpf8MP4nKT9n1P3OmYZfc/TOc73W4PDiOTnk8eiCTrVuU0VPbqiWZ7Y42xnLnHAHgtpcPWf6qXD/cH8QQVbp2kirr9R00+e7kkw7acFbl6hqbtrKqpRJvlfUuij3u4ABOB8FzLZcJLZV+0wxxPkDSG943IbnxHqpR2bWyOquM9dLtd7KGhrC3PvOzh2fDGPxQWNRUsdDRw0sOe7haGN3HJwFnREED7Uv6rbv8Aff8AkFqdl39fr/3TfzWr2k1nfXyKnZPvjhhGWA5DHknPzxhczSl/NguJkdGHwS4bKPEDzHwQXIi1qC4Utxg76jnZMzoSxwODjOD6rZQEREBEXG1ZcfsywVEzZHxyvHdxOZ1Dj0/JBDu0e8+0Vkdtgf8Ao4Mul2vyHOPgR5jH4qZaVtP2NZIqd39K495Jh2RuIHT6BQbs8tElVdfb5YA6mgHD3D9vwx6j+atBB9REQEREBERB5d90/BUJBDJUTMhhY6SR52ta0ZJKvS4VcVDQzVU+e7iaXOwMnCpzS/6y27/EN/NBdbfuj4L6iICIiAiIgIiICIiAiIgj+trl9nadmLZHRzTERxlo8ep/AFV5oy2/aWoYGOjbJFEDLK1x/ZHH5kLY11ePtO+PijIMFN+jaQCCT+1nPrkL7oe4U9murqq4F8UE8Do437CQ47m/5FBbSLzG9ksbZI3texwBa5pyCD4gr0gIvEkjIY3SSvaxjRlznHAA9SqvZr+6i6sqJREadvuvgYCGuGeoyc5/D0QWmi8xu3xtfjG4Ar0gxVFRDSwumqJWQxN+8+RwaB4dSlPUQ1ULZqeVk0TvuvjcHNPh1Ch3ae4i1UYBIBmOR58LndmFTMa6qpTI4wCLeGeAdkDKCx0XwkNaS4gAcknwWtTXGhq5DHS1lPO8DJbHK1xA88AoNpYKyqioaSWqnJEUTS5xAycBZ1DO0W8+yW9lvhf+lqM95tcMtYPAj1z+CCASPqb5eS4NZ7RVy8AcN3E+quujpoqOkjp4I2xxsbgNb0CgPZrZ+8mmusoO1n6OLkYJ/ayOvHGFKtUagjsFAJNm+olyIWkHBI8T6DIQQvtHuwqrnHb48GOlGXHaQd56j4YwpxpSkkodOUUEzQJAwk4OepJH4EKutHWx961E2ebJjgcJpCHDrnLRz1GRhW2BgYCD6iIg1nXCjbVikdVwCpPSEyDeeM9OvRbKp692m5f6VTwCJ4mqJnvhOfvNySMH4LvaW1n7DGbdey9ghGxkhadzccbXD/vpygsNFip6iCqi7ymmjmjzjdG4OH1CyoCIuNq6uFBpusk2lxfGYhg4wXDAPyygp6s/rs/7x35q8bd/Z1L+5Z+QVMWGJ899oWsjdIe/YSAM8BwJPwwrvAwMDog+r45wa0ucQABkk+C+rVuUscNuqXyvaxgjdlzjgDhBTWoat1bfq2Z03fNMzwx4OQWAkNwfLGFaukaOOj01RNiLiJYmyu3HxcAT8lUdr9k+0YPb3vjpg7MjmDJA+hUv1Lrp8hjp7FIYom8um24J9AD0Hy8kEwvmoaGyU73TSsfOB7sDXje7PTjqB6qpbhX1t9uXezZlnkO1kcYJx5BoXmGGvvty2sD6iqmOSf5nyCs3S+kILG508zxUVR4a/GAweg8/+iDxo/SjLNF7VVe9XPHyjHkPVSlFqw3KgqJu5graaWXn3GStc7jrwCgifadC99rpZWRuc2OU73BuQ0EYGT4crX7NrzuY+0zvGW5fDucBx1LQPHxKmlxoILnQy0dU0uikGDg8jyI+BVShtVpHUzJXwHMDyWCTkPYQRkEdeD9UFyKM9oFaKTTUkZYXe0vEQOcbers/8qy2XWFruoDTK2mnIyY5XY8cAAngn0C1u0WWCPTmJoe8c+YNjOcbHYJ3fQEfNBVKuHRND7DpqlBeHmYd9kDGNwzhVrpe0m83qKmO7um/pJS0gENGOmfUhXQAGgBoAA6AIPqIuNqu5vtNhqKiLd3hHdsc0/dceh+SCt7JSOv+rWMq5N+6UySF4zvDeSPmBhdrV+inQP8AbLPA98ZwH07G7i0+bQOcf9V67L/frLi9wBdsYc/MqxUFG266V1nqS+kldC8HD2nxwehCtfTOoqe/UYc0tZVMH6WLPI9R6f54WG+aPtl3L5djoKl3PeRnG44wMg54+GFWlVT3LTF3Ldz4J487JGjhwI6jwPBQXYi4ulb3He7UyQbu/iAZNu/vY6/Pqu0gKsO0GtluN+ht9NtmEAw1sXvOL3dQcePA4U91BcTarNUVbHRiVjf0YkPDneXXlV9oegmvOon3Gpe53s7hK94IBLyeMjyOD0QWHY7XHZ7XDRx7SWjL3NGN7vEroIiAiIgIiICIiCPa6rRR6ZqAWF/fkQjnGMgnP4KFdnIB1NyM/oH/AMlKe0r9W2f4hv5OXG7Mbdvqqq4PbK3umiOM4w12c7vDkjA+qCxkREBERAREQEREBERAXO1BcPsqyVVYASY24G3qCSGg/UroqA9pN5mj2WqF7O6lYHzYwXcHIB8ugKCIWi3z3+9NgLjumcXyybc48STjp/1W7qylmtFSLOyWV9DFiSHvGDOSMnBAGeSV3Oy+jeamrrtzdgZ3O3xySDn8FLdRWCC/0bIJnmN0b97XtAz0Ix8OfwQQvSGsorZSst9ex3dB3uzDJ2g+f4dFYXt9H3Hf+1wdyTt7zvBtz5Z6KmLvZq2z1UkNVC4BrsCQD3XeRB9fLqtLvpe57nvH91nOzcdufPCCba71RFWMNroHB8bXZllaTgkeA8x1z8lBlv2az1d6rW01IzP995+6weZU5u/Z/TfZTRbAfbImkkuf/TehzwD9Ag6tg1bbbnTFr5G0skWAWTPAyMdQenmutUXa3UrXmatp2GNu5ze8G7GM9Oqpettddb5Hsq6WWIsOHEjLQfiOFiZFU1j3GOOWd4+8WguKDtawv8V+r4pKdkjIombMOP3jk84+a0bDeqix3BtVBggjbIwjhzfL+a72kNI1dRXwVlxpdtE3LtshwXkZA4ByMHB58l2NX6MkrpzWWmKJr9oD4QdpeemRngcfDogag1harhpyogpql7aqVjcM2OBByCRnGPNV/Q1tRb6plTSyGOVh4IWV1nuTJzCaGo3h204YSM5x16fNWBYtBUMVvBu8XfVUgBIDyBH6cHn8eiBbO0Sgn2sr4n0zgzLpAC5pd5ADJUJ1TdW3i+TVMe0xD3IyARuaOhOfFbeptJ1NhaKgSNmpXvLWuB5b5AjzIz08lybZaq67TOhoKd0z2jJwQAB8Twgsu3XKx6XtNNSSV8LnOyXuhzIHO4yeM48FCr5d63Vt2igpoSYwdsEQHPPUk/T04Xj/AEJ1D/8Ajv8A/aP/AOSmejNJm0D22uH+uuGGtDsiMfLgn6oOppaxNsNs7gu3zSO3yOx44AwPTj812kRAREQeHRRue17mNL2/dcRyPgq017p2WlrpLnTRZppnZk25Ja88kn4nPorOXmRjJGFkjWvaerXDIKClbNqC4WSTNJN+jLgXxOGWux+XXwU3sGvoa2ZlPco2U8jzgSN4Z6A5zj49Fpa00dtL7laouCS6aFvh/wDs0fyHyCgKC+4KiGpZvp5o5WZxujcHDPyVfdplzZJUU1vjcSYgZJC13HPGCPMYz81C4aupgZshqJY25zhjyB+CxySPleXyPc956ucckoJp2c2yF9TJdZalrTTbmiPcBgFvLj6c/gphW6rslBI2OevYXOG4d2DIPq3Kp2GSZpLIHyAye6WsJ97046rN9m1/+xVP/Cd/kgsCTtJoWyOa2ine0EgODgMjzUbv2ta68UslGI4oad7snaDuc3wByfh08lq0Wkb3WxRzRULmxPONz3taRzgkgnP4L3qHS09gpo5Z6uCUyP2hjM7uhOefDhBw4YZKiZsULHPkecNa0ZJWSspJ6GqkpqqJ0csZw5p/75Hqph2ZUHeV9TXO2FkUfdhpGSHEg5HyB+q5/aH+tMv7pn5IJT2b0kDLG6qbE0TySFrn+JA6D8VMFFezn9WB++f/ACUqQc/UDi3T9xc0kOFNIQQeR7pVP2B7m6gt5a4gmpjBIPXLgrd1I9jNOXEvcG5ppAMnGSWnAVO2maOmu9FPM7bHFOx73YzgBwJKC9Vp3K2Ul0pZKeria9r24zj3h4jB+K2o3tkja9hy1wBB8wvSCtLv2e1tPJvtL/aGbhhj3Br28dSeB1UcvFXdHyto7pJIXUvuNY8AbcceHX4q4rrcYLXQS1VRI1jWD3d3ifAYHKqJ8d11TcamrjhM0gG9+MNaxo6DJx0GPVBt6LvdJZLm6SriGyVmwzDJcwZB6DqOPLPRTz/TjT/+2u/4L/8AJQPQ9BQ3K+OguEbZI+5LmNc8ty7c3HQjPGeFYM2j7DPM+WS3tL3uLnYkeBk+gOAgxf6caf8A9td/wX/5KGa51FDeaiCGhk30sTd27a5pLj1BB8sD6qUalrbXpm3wxUtFRvqOAyGRm47R1JPXy6nlRXQ1qgrLg+urxGKWmIP6U7WueenPQ4x09UE50dZ/seyRskaRPKe8kyQcEgDAI8OPxXeXMtt/td0mfDQ1bZZGDlu1zfpkDPyXTQFD+0a1MqbR9oN2tlpSMk5yWk4x9TlTBal1Y2S1VbXtDm9y7gjI6IKw7P6+Wl1HFAzBZUgscDnjjOR68K2lS2k6mGj1LRT1D9kbXkF2CerSB09SrX1DcTarLUVbCzvGN9wPPBKCEdot49qrorXC/wDRwndJgggv8PgRz9VNNOWVlitbaVr+8eTukfjqf8lW+kaeW86sbPO5j3NLqiXe3h/PPHTqVbqAi8ve2Nhe9wa1oyXE4ACiFT2i2yGofHHTzzMacCRuAHfXlBMUVau7Sa/cdtFTYzxnd/muPPrO/TNkYa8hjwQWiNgwD4ZxlBcS03XS3scWur6VrgcEGZoIP1VKfaVd/ttR/wAV3+a9Mt1wqHtLaSoeZDw4xnnPjlBbUWrbJNWikZXNMpcWDLXBuR/+2Mfiu2qgZonUO9v+obefvd8zj1+8rWt8ElLbqWnmf3kkUTGPfnO4gAEoK67Sq+WW8R0RwIoGbhjPvF3n9FJezuN8emW72Obulc4ZGMjjlQDVVTLVamrTO/f3czo28AYaCQBwrjpaaKkpo6enZsiiaGsbknAHxQZUREBERAREQEREBERB4mlZBC+WR21jGlzj5AclUnf683a+VNW1o/SvAaG55AAaPqArR1jdorXYqgEsM07DGyMnl2eCfkCT8lXei7b9paip2viL4IsySYONuAdp/wDVhBZ+naCCgstLHBCIt0TXv8y4jJz8yumiIMU9PDUsDKiGOVgOdr2hwz81zYdMWaCsfVMoI+9fnO7Lm8+TTwPouuiDDT0lNS7vZqeKHd97u2BufjhZkRBjmhiqIzHPEyVh6te0EfQrxBR0tKSaemhhLuCY2Bufos6ICIiAiL4gr3tNuW59Nbo5QQ3Mkse3of2Tn4Erc7MaN8Vvq6tzmlk72taB1G3Oc/8AqCh2p6ma4amrNzhIWzOiZtH7IJA6eitmyW/7MtFNSFsYfGwB5jHDnY5Pqg30REBERAREQEREHxRe66Etdwm72HfSOJJf3fIdn0PAx6ealKIKkrdC3umn2QwNqm4zvjeAPh72CpJpfQ8MELaq8wiSo3BzIt3DMeeOD8OQpuiDUbbLex4eyhpmuacgiFoIP0W2iICqftDqpptSyQSOzHAxojGBxloJ/FWwqW1VWOr9R1spYGkSGPAOfu+7/JBOuzeibBYn1QeS6pectPQbSQo92lUb4b3HVOc0sqI8NA6jbgHP1U70xSR0enqGOJhZuhbI4En7zgCfxKwarsIv1s7mMsZURu3RvcPwz1AP8kHE7Mq/vbfU0Lg0dy8Pac8u3Zzx6YH1U3VKW2urdM3nve62zR5ZJG8dR4j8OqmdZ2kUYgzRUc7ps9JgGtx8QSgxdo97YIhZ42BznASSPz93ngfHj8lEHafuDbIy7dzmmc4jg5IH97HlnI+S82yhqb/eY4iZJHSyAyyZ3Frc8kk+QVyUdvp6O3MoY2A07GbNrveBB65z8UEB0frMUjBQ3eV3ctz3cxGSz0OOSPr1U9+1KDuO+9rh7vbvzvHTGenVVtq3SNTbp5q2jiY6ic8bWMJLmZx1GPPyyoq1j3P2Na4u8gOUEg1hqD7euLW04eKaL3Yxk++f72Py9FN9HWJ9ssLw+TMtawPIxwzI4H48rh6B00yXNzr4CdrsQseOD4bsenPVWGgo7/WbDeyA7bPSSkBwbkHBxkZ8CrIn17Zo6Jk7HySyOxmFrPebkeOeOPivep9I097D6mEiKvOMPc47SAMYI8PjjwUW/wDDi7f7VRf+t/8A8UHCc6q1Nf8AylqpMDJJawE/kFZzNKUDdPOs/vmNx3l+Tnfj73/Tos1i03b7G3dTR7p3NDXyu5Jx5eWfRdhBxrHpq3WMB1PHunLcOmeck/yHyXZXwkNBJIAHJJ8FVWpdWV10uBit0k9PBESGtjcWuefEnH5ILWWvX7fs+p352d07dt64weip+nvd9oZm1Aq6z3P/ALrnObzxyDx4qTWzXbKi2TUl2DhUPY9oma0bTwcZx08uAgjWmKWmrNU0kD2ufTukcQHHBIAJGcfAKZdp9TELRS0pf+mdOJA3HVoa4E/UhRDRX62UH+87+Era7QZnS6omZ3hexjWhrd2Q3gZx5coJB2Y0bmUlXVyQgCRzWxyHGSBncPPyU6XE0fQig03Rx7nEyMEp3DGC4ZI+S7aDDVU8VXTS007d0UrSx7ckZB+Cq25aNu1maK2PuKhkOZHFnIYG85IcOfhyrYXC1pWuotM1bmsD+9b3JyegdxlBD6XTNw1SYrnIKWipnkNbGxoaSwdSA0Y8T1/JTC0aStNriwKdtRKRh0kw3bufI8D5LPpanlpdOUMM7CyRsfLT4ckrrINP7Jtv/wCPpf8Agt/yW01rWNDWgNaBgADAAXpEBYql4jppHucGgNPJOMLKor2i1klNp3u4nhpnlEbwcEluCT+ICCv9ND2nU9D7R+l7yYb+897d8c9VdSq7s7s/tl0dXygGKlwW8kHeehHmOD9VaKAiIgIiICIiAiIgIi07rXx2y2z1kpbiJhIDjjc7wGfU8IKy7Qq01WpXwlgb7MxsYOc7v2s/8ylPZxbTTWZ1ZIyPfUuJY4D3g0cYPHmMqvN8l4vLTNI7fVTBpc47iMnHzwPyV3U0Ps9LDDu3d2wMzjGcDCDKiIgIiICIiAiIgIiIC51/rvs6y1VUGB5jZw0nGc8LoqEdp9XG220tEd3evm70ccYAIP8AEEEV0PRyVepqYxlo7j9K7ceoHHHryrhUC7MKPbDWVkkAG4tZHKR1HO4A/RT1AREQEREBERAREQEREBERAREQYK2R0NFPKzhzI3OHxAVOWSB151NAyaTY+eYyOcG+PLunyVnazmkg0rXSQvdG8NaA5pwcF4B/Aqu9CwSy6ppHRsLmxbnvI/ZGCMn5kILgREQRbWWln34QTUboY6mPIcXjG9px1IGeMcfEqH2vQ12rZ8VMYpImkbnSdSD12gdcfJWyiDjaf05SWCJwpy98sjQJHuP3sZ8PDquyihty7QaSjugpoKc1EDSBJMH4xzzgY5wPUIJktOK12+Cp9ohoaaOcEnvGxNDsnrzjPitmKQSxMkbna9ocM+RXtAREQEREBERBAe0a+VVNKy1QExxyxB8j2nBcCSNvw4+eVxOzyCWTU0UrGExxMcXuH7OWkD8VJu0KwispDdYd5np2bXtAyCwEnPpjJK4fZpWRQXmanfu31EeGYHHGScoLIrKWCupZKapjbJFIMOa4ZVWau0r9gCOohn7ynleWgEYc08nHqMeKtlVj2hX2O4VbKCleHw05y8gdX+h+ePigj1hr/sy80tYWhwjfyCccEY/mt7Utwt1dqEz2+ERRiT35BwJDnl2Prz4ruWPQsVfp72mpfJFVzDdFkcMGeMjxyPzUduel7ta+8dPTF0UYBdLHyz6oLkgniqYGTQPD45GhzXDoQVkVGUt3uVHCIaWuqIYwc7GSFoz8FaeibhU3HT0c1W8ySNeWbj1IGOvmUEgWherXDebbLRTkta/kOH7LvA+q31Xmqdcyd++ks7wIw0tfP4kn+75Y80HUuerqPTs1PbYRJWd1gTPc/JaM+Z6n0+HKlFHVQ1tLHU07t0Ugy0qH2LQVOxsdVdJfaJHYf3YHug5zyf2gfgps1oY0NaAGgYAHgg+oiIPLnBjS5xwAMkqn9W3t98u7gzaYIHujg2/tDPX54BUv19qP2Km+z6Kctqnkd6W/ssx5+BPHyyovovTgvlY+aZ+2mpyNwH3nE9B6ePKCwtJ2x9psFPTyl3eOHePa4YLSeo+S7KIgIiICIiAiIgIiIChPaXce5t8NAx7N053SMP3g0Hg/UFTZU9re4/aOopi18b4oAIo3R8ggc9fiSg6nZrbu+ukle9j9tO0iN4+7uIwQfkVZq4OiqMUemqUOgMMsmXyAjBJycE/LC7yAiIgIiICIiAiIgIiICqDXNx9v1FO1j3uipz3TWu6NcOHY+YVuyPEcbpHfdaCT8AqSqT9p6indSxvlFRUuexoby4FxPT4ILW0jSRUemqFsW7EsTZXZOfecASuyscMMdPCyGFgZHG0Na0dAB0CyICIiAiIgIiICIiAiIgIiICIiDga5/VGv+DP42qIdmP8AbtT/AIY/xNXa7T/7GpP8R/7SuZ2YUkpr6uswO5bF3ROedxIP5BBY6IiAi514vdDZYWSV0u3ecNa0ZcfPA/76qC3rtArJp5orY1kVOW7WyOB3/wC8PJB0tUa5hjhkpLQ4unJLHTjo0ebfM+vgobp+0T3y6xwtY50YeHTvzjDc88+fXC0ZqWpihjnmgkZFNkxvc0gP88HxU27LoZBNXzGN3dFrWB+OCRyRnz5H1QWBFGIomRtztY0NGfIL2iICIiAiIgIiIMNXTsq6Samlz3c0bo3YODgjBVLXW31diuphkDopI3B8TweozwQfl+Cu9aVztVFdoO6rYWyAAhp8WkjGR6oKxr9b3SttraPLYwY9ksjfvP56+nGAevj5rxpvSNZe+7qHYhoi4gyHq4D+6PHkYUzj7PrKyRr91U7aQdrpBg+h4UojjZFG2ONoaxoAaB4BB5p4WU1NFBHnZEwMbnrgDAWVEQcybT9onmfLLbqZ8j3FznFgySepW/DDHTwshhY1kbAGta0YAHksiII5re7yWmyE00zYqmZ21nPvY8SPUZCqInJyepVkdp9JLLQ0VU0DuoHOa/nnLtuPyK6GgqGhhsMdRTbXzTf0zsgkOH7Ppjy9UHR0tW1NwsNPU1cbGPcMNLHZDmjjOPD4c9F118Ax0WtcLjSW2AzVk8cLcHG5wBdgZwPMoNh72xsc97g1rQSSegChWpNeRUxkpLUGzvLf6wH+60nyHjx6jlce+a6rLm19HboO5ilGzPLnu58PLI4xg9VtWDs/dMx0t5c+JrmjZHG4B3PiSenwQR/T9iq9SXF5L3CLcXzzuGeT+ZKty30NPbaKOkpWbIoxgDxPqfUpb6CnttFHS0rNkUYwPM+p9VsoCIiAiIgIiICIiAiIg51/ubbRZ6isONzGkRggkF5+6DjwyqboaWa63OKnjaS+eTBLWk7QTyceQ6qf9plw7q3QUDDGTO7c8E+80DGD8Dz9FzOzKjbJX1NXJCT3TQ2OTBwCeoz0zgoLFp4+5p4oic7GBufPAWREQEREBERAREQEREBERBgrf6lUfu3fkqg0d+tVv/efyKs7VlRLS6arpoHlkjWDDh4ZcAfwKgvZm1rtRTZAOKVxGR0O5qC0kREBERAREQEREBERAREQEREBEWGrEpo5xTnExjd3f+9jj8UFedpV2E1ZHa48EQEPk905DiOBnywV1tC3C3UWnYhUXOCOV7nExSzMbs949B1568quKwzmsm9qcXTh5EhJz72eVkgttfURCWCiqZYz0eyJzgfmAgs68a5tdud3dO4VsoIyInDbgjru5B8OFEbnr27VgfHT93Sx78tMYO/bzgEk4P0WKz6Julzb3krPY4iDh0o5JBxjb1Urs2gKCk/SXBxq5eRtzhnXg465+aCC0Gn7zdXM7qknLXN3tklBawj0ceFM9PaBhpj3932zvLRiAfdafHJ8fDops1oa0NaAAOgHgvqCqtfXc1l0FvbC2OGiJaMdSTjPy6KV9nNLLTabLpQAJ5nSswc5bho/MFVxWS1F6vj3BjPaKqYNDW8DcTgdVdFvpY6KhhpoWCNkbQA0HOPP8UGyiIgIiICIiAiIgIiICIiAiIgIiIMVRTxVUD4KiMSRPGHNPQhV9X6GudDVsmslSXtEm9jXODTHjGMnoforGRBVLtF6lc4uLQSTk/px/mt2g7PrhUgOuVUIQ1/MYO8lviQc4B6qyUQcax6Yt1j7w0zXyPf1fMQSB5DAC7KIgIiICIiAiIgIiICIiAiLUutW6gtVVVsaHOgidIGnoSBlBVOt7h9oajmI7ssgAiY5hyHAZOfxKsHQ1NDT6XpXRM2mbMkhyfednGfoAqqt1O2vu1NTPcWtqJ2scW9QHOA/mrxp4WU8DIYmhrGDAAGEGRERAREQEREBERAREQEREHD1r+qdf/uN/iCi/ZfRsdPW1xc7exoiDfDB5z/yhdftIqZqfTzGRP2tnmEcgwDluCcfUBaPZb/VLh+8Z+RQTtERAREQEREBERAREQEREBERAREQUTdf7WrP37/4irnsbGssdAGNDR7PGcAY52hVDKA7U72uAINYQQfH31dbWtY0NaA1oGAAMABB6REQFzdRuczTtxcxxa4U7yCDgjhdJcvU36t3L/DP/JBUmnv1itv+Kj/iCu9U5oqjZW6mpGvc5vdO74Y8S3kD8FcaAiIgIiICIiAiIgIiICIiAiIgIiICIiAiIgIiICIiAiIgIiICIiAiIgKKdotY2nsAgExjlneA1oJG5o+8PhyFK1XnajUROkoKdrwZYw9zm+IB24P4FBzuzq3+1Xx1S4RujpW5LXjJyc4I+BCtRQ7syijFhnlDGiR1Q5pfjkgNbgZ8uT9VMUBERAREQEREBERAREQEREEE7T6yMUdJQ7Xd46Tvt3hgAj68rc7NqJsFifVB5Lql5y0jgbSQsPafFH9j0suxveCoDQ/HONrjjPknZlVSy2upp3uBjgeNgx03ZJQTVERAREQEREBERAREQEREBERAWCtmNNRTztAcYo3PAPjgZWdcvUtZHQafrZ5Q4t7ssw0c5d7o/EoKps8Ml41PAGbGSTTmX3icDGXEfgrqVO6G/W6g+L/4HK4kBERAWnd6R9faaukic1r5onMaXdASMcrcRBXWjNOXa26hjqKyjdFC1jwXlzSMkcdCrFREBY6iZtPTyzOBLY2F5A64Aysi8TRNnhfFIMse0tcPQ8IKtrNfXeSvfJSyNipt3uxGNp49TjPKlOj7tVagraq4TvMbImiFlO37gzgl3qePxUCvVgr7bPK99HJHTGVzYnHnIycfgtrSWpjYKl7ZWGSkl5kawDcD4Ef5Z8UFvotO2XKmutFHVUj90bxnB6tPkfVbiAiIgIiICIiAiIgIiICIiAiIgIiICIiAiIgIiICIiAiIgKoNc1prNTVALNncfoeuc4J5/FW+qOvtXFX3qsqod3dyyFzdwwcILR0PSxUumKV0QIM+ZX5OfePH8gpAsFHDHT0kUULGxxtaA1rRgBZ0BERAREQEREBERAREQEREEN7Tv7Bpv8SP4XLF2YSl9vrI9jAI3tw4NAJznqfFdDtBova9NPl7zZ7M8S4xnd+zj0+9+C4HZhW7aysoe7+/H32/PTaQMY/834ILGREQEREBERAREQEREBERAREQFwdbSmHSta8MY/hgw9ocOXgdD8V3lHtefqjW/GP+NqCvtDfrdQfF/wDA5XEqw7M4Y5L5O97GudFCXMJHLTkDI+RKs9AREQEREBERAREQeXNa9pa4AtIwQehChd77Pqap3zWuQU8pye6d9wknz/ZHyU2RBEdGaeuthqZxVSUzqaVuSI3Eu3g8dQOMZUuREBERAREQEREBERAREQEREBERAREQEREBERAREQEREBERAVH2KGOov9DDMwPjfUMa5p6EE9FcV6q5KCz1dXCGmSGIvaHDIyPNVr2d86oZkf8A8TygtcAAADgBfURAREQEREBERAREQEREBERBiqWGWmljb95zCB8wq10A0W/VtTS1L2MlbE+HGfvPD28Dz6H6Kz1V9wFNZe0cSuc/uu9715PJy8En8SgtBERAREQEREBERAREQEREBERAUe15+qNb8Y/42qQqGdps8sVmp4mPLWSy4e0ftADI/EION2Yf2xV/4f8A9wVmKC9l8EXsdZUbB33eBm/x24Bx9VOkBERAREQEREBERAREQEREBERAREQEREBERAREQEREBERAREQEREBERAREQEREBERBytU/qzcf3DvyVednX60M/cvVh6p/Vm4/uHfkq87Ov1oZ+5egthERAREQEREBERAREQEREBERAUf1Zptt+po+6cyKpjdkSEZJbg+79cfRSBEEZ0bPdGUzrdcqOZppct7+Q4DvABvmMDqFJkRAREQEREBERAREQEREBERAUI7UP7Lov3x/hU3Ua1xZKq9WyJlEGulhk3BhIG7PHU8eqDH2eUcdPpqOoY5xfUvc94J4BDi0Y+QUpXH0nQ1Ft07S0lWzZPHv3N3A4y9xHI9CuwgIiICIiAiIgIiICIiAiIgIiICIiAiIgIiICIiAiIgIiICIiAiIgIiICIiAiIgIiIIz2gVM1NpmTuX7e9kEb+ActIOQox2Z1UUd1qKd0e6WZgLH4Huhuc/XI+imWsaaGp0zW983d3UZkZyRhwHBUC7Ov1oZ+5egthERAREQEREBERAREQEREBERAREQEREBERAREQEREBERAREQEREBERAREQEREBERAREQEREBERAREQEREBERAREQEREBERAREQEREBERAREQEREBERAREQEREHK1T+rNx/cO/JV52dfrQz9y9WPqGCWqsNdBAwvlkhc1rR1Jwq47Ov1ob+5egthERAREQEREBERAREQEREBERAREQEREBERAREQEREBERAREQEREBERAREQEREBERAREQEREBERAREQEREBERAREQEREBERAREQEREBERAREQEREBERAREQEREBU7pmSqteraWIs7uV0whka8cgEgEK4lUVyqo6LX8tVNnu4awPdgZOAQUFuovjXBzQ4dCMr6gIiICIiAiIgIiICIiAiIgIiICIiAiIgIiICIiAiIgIiICIiAiIgIiICIiAiIgIiICIiAiIgIiICIiAiIgIiICIiAiIgIiICIiAiIgIiICIiAiIgIiICIiAqq7RaP2e/iZkBjjnjDi8Dh78nPPn0VqqK9oNpNwswqo8mSj3PxuAG043Z+iDq6XnlqdOUM07zJI+PLnHqeV1VV+jtTvoI6e0xwbn1FY3MjncNa4taRjz4VoICIiAiIgIiICIiAiIgIiICIiAiIgIiICIiAiIgIiICIiAiIgIiICIiAiIgIiICIiAiIgIiICIiAiIgIiICIiAiIgIiICIiAiIgIiICIiAiIgIiICIiAiIgL45oc0tcAQeCD4r6iDl0enbRQ1QqaahjjmHR2ScfUrqIiAiIgIiICIiAiIgIiICIiAiIgIiICIiAiIgIiICIiAiIgIiICIiAiIgIiICIiAiIgIiICIiAiIgIiICIiAiIgIiICIiAiIgIiICIiAiIgIiICIiD/9k=">
          <a:extLst>
            <a:ext uri="{FF2B5EF4-FFF2-40B4-BE49-F238E27FC236}">
              <a16:creationId xmlns:a16="http://schemas.microsoft.com/office/drawing/2014/main" id="{E76CBF79-5697-4E89-95FB-F83D5F8D507B}"/>
            </a:ext>
          </a:extLst>
        </xdr:cNvPr>
        <xdr:cNvSpPr>
          <a:spLocks noChangeAspect="1" noChangeArrowheads="1"/>
        </xdr:cNvSpPr>
      </xdr:nvSpPr>
      <xdr:spPr bwMode="auto">
        <a:xfrm>
          <a:off x="12649200" y="31946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216478</xdr:colOff>
      <xdr:row>0</xdr:row>
      <xdr:rowOff>95251</xdr:rowOff>
    </xdr:from>
    <xdr:to>
      <xdr:col>1</xdr:col>
      <xdr:colOff>926522</xdr:colOff>
      <xdr:row>3</xdr:row>
      <xdr:rowOff>273661</xdr:rowOff>
    </xdr:to>
    <xdr:pic>
      <xdr:nvPicPr>
        <xdr:cNvPr id="2" name="Imagen 1">
          <a:extLst>
            <a:ext uri="{FF2B5EF4-FFF2-40B4-BE49-F238E27FC236}">
              <a16:creationId xmlns:a16="http://schemas.microsoft.com/office/drawing/2014/main" id="{BC300AB7-D784-423D-B318-17B0044F1EEA}"/>
            </a:ext>
          </a:extLst>
        </xdr:cNvPr>
        <xdr:cNvPicPr>
          <a:picLocks noChangeAspect="1"/>
        </xdr:cNvPicPr>
      </xdr:nvPicPr>
      <xdr:blipFill>
        <a:blip xmlns:r="http://schemas.openxmlformats.org/officeDocument/2006/relationships" r:embed="rId1"/>
        <a:stretch>
          <a:fillRect/>
        </a:stretch>
      </xdr:blipFill>
      <xdr:spPr>
        <a:xfrm>
          <a:off x="645103" y="95251"/>
          <a:ext cx="710044" cy="949935"/>
        </a:xfrm>
        <a:prstGeom prst="rect">
          <a:avLst/>
        </a:prstGeom>
      </xdr:spPr>
    </xdr:pic>
    <xdr:clientData/>
  </xdr:twoCellAnchor>
  <xdr:twoCellAnchor editAs="oneCell">
    <xdr:from>
      <xdr:col>12</xdr:col>
      <xdr:colOff>1368142</xdr:colOff>
      <xdr:row>2</xdr:row>
      <xdr:rowOff>0</xdr:rowOff>
    </xdr:from>
    <xdr:to>
      <xdr:col>12</xdr:col>
      <xdr:colOff>3404587</xdr:colOff>
      <xdr:row>2</xdr:row>
      <xdr:rowOff>334010</xdr:rowOff>
    </xdr:to>
    <xdr:pic>
      <xdr:nvPicPr>
        <xdr:cNvPr id="3" name="Imagen 2">
          <a:extLst>
            <a:ext uri="{FF2B5EF4-FFF2-40B4-BE49-F238E27FC236}">
              <a16:creationId xmlns:a16="http://schemas.microsoft.com/office/drawing/2014/main" id="{CF6A7D3B-F092-4CEE-8A0C-EE4A78C710B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93867" y="361950"/>
          <a:ext cx="2036445" cy="33401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diazc\AppData\Local\Microsoft\Windows\INetCache\Content.Outlook\AQYL13IX\RIESGOS%20DE%20GESTI&#211;N%202022%20(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RG a enero 2021"/>
      <sheetName val="Consolidado riesgos Enero 21"/>
      <sheetName val="Resumen Riesgos Gestión 2021"/>
      <sheetName val="Hoja2"/>
      <sheetName val="Mapa Riesgos 2022 ajus GDyAF"/>
      <sheetName val="Control entrega monitoreo"/>
      <sheetName val="Consolidado Mapa Riesgos 20 (2"/>
      <sheetName val="L DESPL"/>
      <sheetName val="Hoja1"/>
      <sheetName val="Mapa de Riesgos 2021 V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25F722-17E0-4BF3-AAE2-2A2AEDEAE14B}" name="Tabla2" displayName="Tabla2" ref="B10:F20" totalsRowShown="0" headerRowDxfId="1161" dataDxfId="1159" headerRowBorderDxfId="1160" tableBorderDxfId="1158" totalsRowBorderDxfId="1157" headerRowCellStyle="Normal" dataCellStyle="Normal">
  <tableColumns count="5">
    <tableColumn id="1" xr3:uid="{25F5549A-872D-47C1-B3A0-1CBE49689D6C}" name="PLAN" dataDxfId="1156" dataCellStyle="Normal"/>
    <tableColumn id="3" xr3:uid="{7CAB4DFC-1AB5-43D7-AC5E-F49FDA15A228}" name="META" dataDxfId="1155" dataCellStyle="Porcentaje"/>
    <tableColumn id="5" xr3:uid="{16D3F035-A8D5-4CA2-B8D4-2DB123BE995E}" name="CUMPLIMIENTO" dataDxfId="1154" dataCellStyle="Porcentaje"/>
    <tableColumn id="6" xr3:uid="{10E2CF53-729B-4C2D-9C1A-01202B751519}" name="EVALUACION" dataDxfId="1153" dataCellStyle="Normal">
      <calculatedColumnFormula>IF(D11&gt;90%,"EXCELENTE",IF(D11&gt;80%,"SATISFACTORIO",IF(D11&gt;70%,"REGULAR","DEFICIENTE")))</calculatedColumnFormula>
    </tableColumn>
    <tableColumn id="9" xr3:uid="{215FAB56-3C52-498E-B553-791BBA02ADC5}" name="TABLERO DE CONTROL" dataDxfId="1152" dataCellStyle="Normal">
      <calculatedColumnFormula>+Tabla2[[#This Row],[CUMPLIMIENTO]]</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www.imprenta.gov.co/documents/10280/8174690/Politicas+Institucionales-2021.pdf/600af07b-0fd4-4bf3-b636-7954a4bbdb7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9377-04E4-4909-8FF0-FF6E5B1DBA37}">
  <sheetPr>
    <pageSetUpPr fitToPage="1"/>
  </sheetPr>
  <dimension ref="B4:T67"/>
  <sheetViews>
    <sheetView showGridLines="0" showRowColHeaders="0" tabSelected="1" zoomScale="80" zoomScaleNormal="80" workbookViewId="0">
      <selection activeCell="D8" sqref="D8"/>
    </sheetView>
  </sheetViews>
  <sheetFormatPr baseColWidth="10" defaultColWidth="49.7109375" defaultRowHeight="12" x14ac:dyDescent="0.2"/>
  <cols>
    <col min="1" max="1" width="3.5703125" style="421" customWidth="1"/>
    <col min="2" max="2" width="49.7109375" style="425" customWidth="1"/>
    <col min="3" max="3" width="42.5703125" style="426" customWidth="1"/>
    <col min="4" max="4" width="23.85546875" style="426" customWidth="1"/>
    <col min="5" max="5" width="18.7109375" style="426" customWidth="1"/>
    <col min="6" max="6" width="10.85546875" style="426" customWidth="1"/>
    <col min="7" max="7" width="9.42578125" style="426" customWidth="1"/>
    <col min="8" max="8" width="12.5703125" style="426" customWidth="1"/>
    <col min="9" max="9" width="20.42578125" style="426" customWidth="1"/>
    <col min="10" max="10" width="19.28515625" style="428" customWidth="1"/>
    <col min="11" max="11" width="24.28515625" style="426" bestFit="1" customWidth="1"/>
    <col min="12" max="12" width="22.140625" style="426" bestFit="1" customWidth="1"/>
    <col min="13" max="13" width="20.42578125" style="428" customWidth="1"/>
    <col min="14" max="14" width="18.140625" style="428" customWidth="1"/>
    <col min="15" max="15" width="18" style="428" customWidth="1"/>
    <col min="16" max="16" width="28.7109375" style="426" customWidth="1"/>
    <col min="17" max="16384" width="49.7109375" style="421"/>
  </cols>
  <sheetData>
    <row r="4" spans="2:20" ht="15.75" x14ac:dyDescent="0.25">
      <c r="B4" s="434" t="s">
        <v>0</v>
      </c>
      <c r="C4" s="434"/>
      <c r="D4" s="434"/>
      <c r="E4" s="434"/>
      <c r="F4" s="434"/>
      <c r="G4" s="434"/>
      <c r="H4" s="434"/>
      <c r="I4" s="434"/>
      <c r="J4" s="434"/>
      <c r="K4" s="434"/>
      <c r="L4" s="434"/>
      <c r="M4" s="434"/>
      <c r="N4" s="434"/>
      <c r="O4" s="434"/>
      <c r="P4" s="434"/>
      <c r="Q4" s="433"/>
      <c r="R4" s="433"/>
      <c r="S4" s="433"/>
      <c r="T4" s="433"/>
    </row>
    <row r="9" spans="2:20" ht="33.75" customHeight="1" x14ac:dyDescent="0.2">
      <c r="B9" s="435" t="s">
        <v>1086</v>
      </c>
      <c r="C9" s="435" t="s">
        <v>1087</v>
      </c>
      <c r="D9" s="436" t="s">
        <v>1088</v>
      </c>
      <c r="E9" s="438" t="s">
        <v>1089</v>
      </c>
      <c r="F9" s="439"/>
      <c r="G9" s="439"/>
      <c r="H9" s="439"/>
      <c r="I9" s="440"/>
      <c r="J9" s="441" t="s">
        <v>1090</v>
      </c>
      <c r="K9" s="442"/>
      <c r="L9" s="442"/>
      <c r="M9" s="442"/>
      <c r="N9" s="442"/>
      <c r="O9" s="442"/>
      <c r="P9" s="442"/>
    </row>
    <row r="10" spans="2:20" ht="48" customHeight="1" x14ac:dyDescent="0.2">
      <c r="B10" s="435"/>
      <c r="C10" s="435"/>
      <c r="D10" s="437"/>
      <c r="E10" s="420" t="s">
        <v>1091</v>
      </c>
      <c r="F10" s="420" t="s">
        <v>1092</v>
      </c>
      <c r="G10" s="420" t="s">
        <v>1093</v>
      </c>
      <c r="H10" s="420" t="s">
        <v>1094</v>
      </c>
      <c r="I10" s="420" t="s">
        <v>1095</v>
      </c>
      <c r="J10" s="420" t="s">
        <v>8</v>
      </c>
      <c r="K10" s="420" t="s">
        <v>9</v>
      </c>
      <c r="L10" s="420" t="s">
        <v>1037</v>
      </c>
      <c r="M10" s="420" t="s">
        <v>659</v>
      </c>
      <c r="N10" s="420" t="s">
        <v>660</v>
      </c>
      <c r="O10" s="420" t="s">
        <v>11</v>
      </c>
      <c r="P10" s="420" t="s">
        <v>1032</v>
      </c>
    </row>
    <row r="11" spans="2:20" ht="59.25" customHeight="1" x14ac:dyDescent="0.2">
      <c r="B11" s="443" t="s">
        <v>1096</v>
      </c>
      <c r="C11" s="443" t="s">
        <v>1097</v>
      </c>
      <c r="D11" s="444" t="s">
        <v>1098</v>
      </c>
      <c r="E11" s="443" t="s">
        <v>1099</v>
      </c>
      <c r="F11" s="445">
        <f>4670/1670882</f>
        <v>2.794931060362132E-3</v>
      </c>
      <c r="G11" s="445">
        <f>8000/1670882</f>
        <v>4.7878904674297767E-3</v>
      </c>
      <c r="H11" s="445">
        <f>25000/1670882</f>
        <v>1.4962157710718052E-2</v>
      </c>
      <c r="I11" s="443" t="s">
        <v>1100</v>
      </c>
      <c r="J11" s="451">
        <f>1/9</f>
        <v>0.1111111111111111</v>
      </c>
      <c r="K11" s="452">
        <f>(25063230000/1000000)</f>
        <v>25063.23</v>
      </c>
      <c r="L11" s="452">
        <f>1212366084/1000000</f>
        <v>1212.366084</v>
      </c>
      <c r="M11" s="446">
        <f>(L11/K11)</f>
        <v>4.8372300138489734E-2</v>
      </c>
      <c r="N11" s="447" t="str">
        <f>IF(M11&gt;90%,"EXCELENTE",IF(M11&gt;80%,"SATISFACTORIO",IF(M11&gt;70%,"REGULAR","DEFICIENTE")))</f>
        <v>DEFICIENTE</v>
      </c>
      <c r="O11" s="445">
        <f>M11*J11</f>
        <v>5.374700015387748E-3</v>
      </c>
      <c r="P11" s="448" t="s">
        <v>1101</v>
      </c>
    </row>
    <row r="12" spans="2:20" x14ac:dyDescent="0.2">
      <c r="B12" s="443"/>
      <c r="C12" s="443"/>
      <c r="D12" s="444"/>
      <c r="E12" s="443"/>
      <c r="F12" s="445"/>
      <c r="G12" s="445"/>
      <c r="H12" s="445"/>
      <c r="I12" s="450"/>
      <c r="J12" s="451"/>
      <c r="K12" s="452"/>
      <c r="L12" s="452"/>
      <c r="M12" s="446"/>
      <c r="N12" s="447"/>
      <c r="O12" s="445"/>
      <c r="P12" s="448"/>
    </row>
    <row r="13" spans="2:20" ht="40.5" customHeight="1" x14ac:dyDescent="0.2">
      <c r="B13" s="65" t="s">
        <v>1102</v>
      </c>
      <c r="C13" s="422" t="s">
        <v>1103</v>
      </c>
      <c r="D13" s="444"/>
      <c r="E13" s="443"/>
      <c r="F13" s="445"/>
      <c r="G13" s="445"/>
      <c r="H13" s="445"/>
      <c r="I13" s="450"/>
      <c r="J13" s="451"/>
      <c r="K13" s="452"/>
      <c r="L13" s="452"/>
      <c r="M13" s="446"/>
      <c r="N13" s="447"/>
      <c r="O13" s="445"/>
      <c r="P13" s="448"/>
    </row>
    <row r="14" spans="2:20" ht="50.25" customHeight="1" x14ac:dyDescent="0.2">
      <c r="B14" s="443" t="s">
        <v>1104</v>
      </c>
      <c r="C14" s="449" t="s">
        <v>1105</v>
      </c>
      <c r="D14" s="444"/>
      <c r="E14" s="443"/>
      <c r="F14" s="445"/>
      <c r="G14" s="445"/>
      <c r="H14" s="445"/>
      <c r="I14" s="450"/>
      <c r="J14" s="451"/>
      <c r="K14" s="452"/>
      <c r="L14" s="452"/>
      <c r="M14" s="446"/>
      <c r="N14" s="447"/>
      <c r="O14" s="445"/>
      <c r="P14" s="448"/>
    </row>
    <row r="15" spans="2:20" x14ac:dyDescent="0.2">
      <c r="B15" s="443"/>
      <c r="C15" s="449"/>
      <c r="D15" s="444"/>
      <c r="E15" s="443"/>
      <c r="F15" s="445"/>
      <c r="G15" s="445"/>
      <c r="H15" s="445"/>
      <c r="I15" s="450"/>
      <c r="J15" s="451"/>
      <c r="K15" s="452"/>
      <c r="L15" s="452"/>
      <c r="M15" s="446"/>
      <c r="N15" s="447"/>
      <c r="O15" s="445"/>
      <c r="P15" s="448"/>
    </row>
    <row r="16" spans="2:20" x14ac:dyDescent="0.2">
      <c r="B16" s="443"/>
      <c r="C16" s="449"/>
      <c r="D16" s="444"/>
      <c r="E16" s="443"/>
      <c r="F16" s="445"/>
      <c r="G16" s="445"/>
      <c r="H16" s="445"/>
      <c r="I16" s="450"/>
      <c r="J16" s="451"/>
      <c r="K16" s="452"/>
      <c r="L16" s="452"/>
      <c r="M16" s="446"/>
      <c r="N16" s="447"/>
      <c r="O16" s="445"/>
      <c r="P16" s="448"/>
    </row>
    <row r="17" spans="2:16" ht="24.75" customHeight="1" x14ac:dyDescent="0.2">
      <c r="B17" s="443"/>
      <c r="C17" s="449"/>
      <c r="D17" s="444"/>
      <c r="E17" s="443"/>
      <c r="F17" s="445"/>
      <c r="G17" s="445"/>
      <c r="H17" s="445"/>
      <c r="I17" s="450"/>
      <c r="J17" s="451"/>
      <c r="K17" s="452"/>
      <c r="L17" s="452"/>
      <c r="M17" s="446"/>
      <c r="N17" s="447"/>
      <c r="O17" s="445"/>
      <c r="P17" s="448"/>
    </row>
    <row r="18" spans="2:16" ht="42" customHeight="1" x14ac:dyDescent="0.2">
      <c r="B18" s="65" t="s">
        <v>1102</v>
      </c>
      <c r="C18" s="423" t="s">
        <v>1106</v>
      </c>
      <c r="D18" s="455" t="s">
        <v>1107</v>
      </c>
      <c r="E18" s="458" t="s">
        <v>1108</v>
      </c>
      <c r="F18" s="443" t="s">
        <v>1109</v>
      </c>
      <c r="G18" s="443" t="s">
        <v>1110</v>
      </c>
      <c r="H18" s="443" t="s">
        <v>1111</v>
      </c>
      <c r="I18" s="443" t="s">
        <v>1112</v>
      </c>
      <c r="J18" s="451">
        <f>1/9</f>
        <v>0.1111111111111111</v>
      </c>
      <c r="K18" s="448">
        <v>100</v>
      </c>
      <c r="L18" s="448">
        <f>(356+356+480+480+468+468+881+1023)/8</f>
        <v>564</v>
      </c>
      <c r="M18" s="446">
        <f>(L18/K18)</f>
        <v>5.64</v>
      </c>
      <c r="N18" s="447" t="str">
        <f>IF(M18&gt;90%,"EXCELENTE",IF(M18&gt;80%,"SATISFACTORIO",IF(M18&gt;70%,"REGULAR","DEFICIENTE")))</f>
        <v>EXCELENTE</v>
      </c>
      <c r="O18" s="451">
        <f>IF(M18&gt;100%,100%*J18,M18*J18)</f>
        <v>0.1111111111111111</v>
      </c>
      <c r="P18" s="448" t="s">
        <v>1113</v>
      </c>
    </row>
    <row r="19" spans="2:16" ht="67.5" customHeight="1" x14ac:dyDescent="0.2">
      <c r="B19" s="443" t="s">
        <v>1114</v>
      </c>
      <c r="C19" s="443" t="s">
        <v>1103</v>
      </c>
      <c r="D19" s="456"/>
      <c r="E19" s="458"/>
      <c r="F19" s="443"/>
      <c r="G19" s="443"/>
      <c r="H19" s="443"/>
      <c r="I19" s="443"/>
      <c r="J19" s="451"/>
      <c r="K19" s="448"/>
      <c r="L19" s="448"/>
      <c r="M19" s="446"/>
      <c r="N19" s="447"/>
      <c r="O19" s="451"/>
      <c r="P19" s="448"/>
    </row>
    <row r="20" spans="2:16" ht="67.5" customHeight="1" x14ac:dyDescent="0.2">
      <c r="B20" s="443"/>
      <c r="C20" s="443"/>
      <c r="D20" s="456"/>
      <c r="E20" s="458"/>
      <c r="F20" s="443"/>
      <c r="G20" s="443"/>
      <c r="H20" s="443"/>
      <c r="I20" s="443"/>
      <c r="J20" s="451"/>
      <c r="K20" s="448"/>
      <c r="L20" s="448"/>
      <c r="M20" s="446"/>
      <c r="N20" s="447"/>
      <c r="O20" s="451"/>
      <c r="P20" s="448"/>
    </row>
    <row r="21" spans="2:16" ht="67.5" customHeight="1" x14ac:dyDescent="0.2">
      <c r="B21" s="443"/>
      <c r="C21" s="443"/>
      <c r="D21" s="456"/>
      <c r="E21" s="458"/>
      <c r="F21" s="443"/>
      <c r="G21" s="443"/>
      <c r="H21" s="443"/>
      <c r="I21" s="443"/>
      <c r="J21" s="451"/>
      <c r="K21" s="448"/>
      <c r="L21" s="448"/>
      <c r="M21" s="446"/>
      <c r="N21" s="447"/>
      <c r="O21" s="451"/>
      <c r="P21" s="448"/>
    </row>
    <row r="22" spans="2:16" ht="67.5" customHeight="1" x14ac:dyDescent="0.2">
      <c r="B22" s="443"/>
      <c r="C22" s="443"/>
      <c r="D22" s="457"/>
      <c r="E22" s="458"/>
      <c r="F22" s="443"/>
      <c r="G22" s="443"/>
      <c r="H22" s="443"/>
      <c r="I22" s="443"/>
      <c r="J22" s="451"/>
      <c r="K22" s="448"/>
      <c r="L22" s="448"/>
      <c r="M22" s="446"/>
      <c r="N22" s="447"/>
      <c r="O22" s="451"/>
      <c r="P22" s="448"/>
    </row>
    <row r="23" spans="2:16" ht="43.5" customHeight="1" x14ac:dyDescent="0.2">
      <c r="B23" s="65" t="s">
        <v>1104</v>
      </c>
      <c r="C23" s="422" t="s">
        <v>1105</v>
      </c>
      <c r="D23" s="453" t="s">
        <v>1115</v>
      </c>
      <c r="E23" s="443" t="s">
        <v>1116</v>
      </c>
      <c r="F23" s="454">
        <f>32617/1339211</f>
        <v>2.4355385372431978E-2</v>
      </c>
      <c r="G23" s="445">
        <f>50000/1339211</f>
        <v>3.7335416151749054E-2</v>
      </c>
      <c r="H23" s="445">
        <f>60000/1339211</f>
        <v>4.4802499382098862E-2</v>
      </c>
      <c r="I23" s="443" t="s">
        <v>1117</v>
      </c>
      <c r="J23" s="451">
        <f>1/18</f>
        <v>5.5555555555555552E-2</v>
      </c>
      <c r="K23" s="452">
        <f>(60264495000/1000000)</f>
        <v>60264.495000000003</v>
      </c>
      <c r="L23" s="452">
        <f>37375151190/1000000</f>
        <v>37375.151189999997</v>
      </c>
      <c r="M23" s="446">
        <f>(L23/K23)</f>
        <v>0.62018525485030607</v>
      </c>
      <c r="N23" s="447" t="str">
        <f>IF(M23&gt;90%,"EXCELENTE",IF(M23&gt;80%,"SATISFACTORIO",IF(M23&gt;70%,"REGULAR","DEFICIENTE")))</f>
        <v>DEFICIENTE</v>
      </c>
      <c r="O23" s="445">
        <f>+M23*J23</f>
        <v>3.4454736380572559E-2</v>
      </c>
      <c r="P23" s="448" t="s">
        <v>1118</v>
      </c>
    </row>
    <row r="24" spans="2:16" ht="43.5" customHeight="1" x14ac:dyDescent="0.2">
      <c r="B24" s="443" t="s">
        <v>1096</v>
      </c>
      <c r="C24" s="449" t="s">
        <v>1097</v>
      </c>
      <c r="D24" s="453"/>
      <c r="E24" s="443"/>
      <c r="F24" s="454"/>
      <c r="G24" s="445"/>
      <c r="H24" s="445"/>
      <c r="I24" s="443"/>
      <c r="J24" s="451"/>
      <c r="K24" s="452"/>
      <c r="L24" s="452"/>
      <c r="M24" s="446"/>
      <c r="N24" s="447"/>
      <c r="O24" s="445"/>
      <c r="P24" s="448"/>
    </row>
    <row r="25" spans="2:16" ht="43.5" customHeight="1" x14ac:dyDescent="0.2">
      <c r="B25" s="443"/>
      <c r="C25" s="449"/>
      <c r="D25" s="453"/>
      <c r="E25" s="443"/>
      <c r="F25" s="454"/>
      <c r="G25" s="445"/>
      <c r="H25" s="445"/>
      <c r="I25" s="443"/>
      <c r="J25" s="451"/>
      <c r="K25" s="452"/>
      <c r="L25" s="452"/>
      <c r="M25" s="446"/>
      <c r="N25" s="447"/>
      <c r="O25" s="445"/>
      <c r="P25" s="448"/>
    </row>
    <row r="26" spans="2:16" ht="43.5" customHeight="1" x14ac:dyDescent="0.2">
      <c r="B26" s="443" t="s">
        <v>1102</v>
      </c>
      <c r="C26" s="443" t="s">
        <v>1103</v>
      </c>
      <c r="D26" s="453"/>
      <c r="E26" s="443" t="s">
        <v>1119</v>
      </c>
      <c r="F26" s="459">
        <f>22/531796</f>
        <v>4.1369246854056818E-5</v>
      </c>
      <c r="G26" s="459">
        <f>500/531796</f>
        <v>9.402101557740186E-4</v>
      </c>
      <c r="H26" s="459">
        <f>1000/531796</f>
        <v>1.8804203115480372E-3</v>
      </c>
      <c r="I26" s="443" t="s">
        <v>1120</v>
      </c>
      <c r="J26" s="451">
        <f>1/18</f>
        <v>5.5555555555555552E-2</v>
      </c>
      <c r="K26" s="452">
        <v>1E-8</v>
      </c>
      <c r="L26" s="452">
        <v>0</v>
      </c>
      <c r="M26" s="446">
        <f>(L26/K26)</f>
        <v>0</v>
      </c>
      <c r="N26" s="447" t="str">
        <f>IF(M26&gt;90%,"EXCELENTE",IF(M26&gt;80%,"SATISFACTORIO",IF(M26&gt;70%,"REGULAR","DEFICIENTE")))</f>
        <v>DEFICIENTE</v>
      </c>
      <c r="O26" s="445">
        <f>+M26*J26</f>
        <v>0</v>
      </c>
      <c r="P26" s="451" t="s">
        <v>1121</v>
      </c>
    </row>
    <row r="27" spans="2:16" ht="43.5" customHeight="1" x14ac:dyDescent="0.2">
      <c r="B27" s="443"/>
      <c r="C27" s="443"/>
      <c r="D27" s="453"/>
      <c r="E27" s="443"/>
      <c r="F27" s="459"/>
      <c r="G27" s="459"/>
      <c r="H27" s="459"/>
      <c r="I27" s="443"/>
      <c r="J27" s="451"/>
      <c r="K27" s="452"/>
      <c r="L27" s="452"/>
      <c r="M27" s="446"/>
      <c r="N27" s="447"/>
      <c r="O27" s="445"/>
      <c r="P27" s="451"/>
    </row>
    <row r="28" spans="2:16" ht="43.5" customHeight="1" x14ac:dyDescent="0.2">
      <c r="B28" s="443"/>
      <c r="C28" s="443"/>
      <c r="D28" s="453"/>
      <c r="E28" s="443"/>
      <c r="F28" s="459"/>
      <c r="G28" s="459"/>
      <c r="H28" s="459"/>
      <c r="I28" s="443"/>
      <c r="J28" s="451"/>
      <c r="K28" s="452"/>
      <c r="L28" s="452"/>
      <c r="M28" s="446"/>
      <c r="N28" s="447"/>
      <c r="O28" s="445"/>
      <c r="P28" s="451"/>
    </row>
    <row r="29" spans="2:16" ht="43.5" customHeight="1" x14ac:dyDescent="0.2">
      <c r="B29" s="443"/>
      <c r="C29" s="443"/>
      <c r="D29" s="453"/>
      <c r="E29" s="443"/>
      <c r="F29" s="459"/>
      <c r="G29" s="459"/>
      <c r="H29" s="459"/>
      <c r="I29" s="443"/>
      <c r="J29" s="451"/>
      <c r="K29" s="452"/>
      <c r="L29" s="452"/>
      <c r="M29" s="446"/>
      <c r="N29" s="447"/>
      <c r="O29" s="445"/>
      <c r="P29" s="451"/>
    </row>
    <row r="30" spans="2:16" ht="43.5" customHeight="1" x14ac:dyDescent="0.2">
      <c r="B30" s="443"/>
      <c r="C30" s="443"/>
      <c r="D30" s="453"/>
      <c r="E30" s="443"/>
      <c r="F30" s="459"/>
      <c r="G30" s="459"/>
      <c r="H30" s="459"/>
      <c r="I30" s="443"/>
      <c r="J30" s="451"/>
      <c r="K30" s="452"/>
      <c r="L30" s="452"/>
      <c r="M30" s="446"/>
      <c r="N30" s="447"/>
      <c r="O30" s="445"/>
      <c r="P30" s="451"/>
    </row>
    <row r="31" spans="2:16" ht="179.25" customHeight="1" x14ac:dyDescent="0.2">
      <c r="B31" s="65" t="s">
        <v>1122</v>
      </c>
      <c r="C31" s="423" t="s">
        <v>1123</v>
      </c>
      <c r="D31" s="458" t="s">
        <v>1124</v>
      </c>
      <c r="E31" s="460" t="s">
        <v>1125</v>
      </c>
      <c r="F31" s="461">
        <v>0.54</v>
      </c>
      <c r="G31" s="461">
        <v>0.8</v>
      </c>
      <c r="H31" s="461">
        <v>1</v>
      </c>
      <c r="I31" s="424" t="s">
        <v>1126</v>
      </c>
      <c r="J31" s="462">
        <f>1/9</f>
        <v>0.1111111111111111</v>
      </c>
      <c r="K31" s="463">
        <v>1</v>
      </c>
      <c r="L31" s="464">
        <v>0.82</v>
      </c>
      <c r="M31" s="465">
        <f>(L31/K31)</f>
        <v>0.82</v>
      </c>
      <c r="N31" s="466" t="str">
        <f>IF(M31&gt;90%,"EXCELENTE",IF(M31&gt;80%,"SATISFACTORIO",IF(M31&gt;70%,"REGULAR","DEFICIENTE")))</f>
        <v>SATISFACTORIO</v>
      </c>
      <c r="O31" s="467">
        <f>+M31*J31</f>
        <v>9.1111111111111101E-2</v>
      </c>
      <c r="P31" s="464" t="s">
        <v>1127</v>
      </c>
    </row>
    <row r="32" spans="2:16" ht="37.5" customHeight="1" x14ac:dyDescent="0.2">
      <c r="B32" s="65" t="s">
        <v>1128</v>
      </c>
      <c r="C32" s="423" t="s">
        <v>1129</v>
      </c>
      <c r="D32" s="458"/>
      <c r="E32" s="460"/>
      <c r="F32" s="461"/>
      <c r="G32" s="461"/>
      <c r="H32" s="461"/>
      <c r="I32" s="424" t="s">
        <v>1130</v>
      </c>
      <c r="J32" s="462"/>
      <c r="K32" s="463"/>
      <c r="L32" s="464"/>
      <c r="M32" s="465"/>
      <c r="N32" s="466"/>
      <c r="O32" s="467"/>
      <c r="P32" s="464"/>
    </row>
    <row r="33" spans="2:16" ht="40.5" customHeight="1" x14ac:dyDescent="0.2">
      <c r="B33" s="65" t="s">
        <v>1131</v>
      </c>
      <c r="C33" s="423" t="s">
        <v>1132</v>
      </c>
      <c r="D33" s="458"/>
      <c r="E33" s="460"/>
      <c r="F33" s="461"/>
      <c r="G33" s="461"/>
      <c r="H33" s="461"/>
      <c r="I33" s="424" t="s">
        <v>1133</v>
      </c>
      <c r="J33" s="462"/>
      <c r="K33" s="463"/>
      <c r="L33" s="464"/>
      <c r="M33" s="465"/>
      <c r="N33" s="466"/>
      <c r="O33" s="467"/>
      <c r="P33" s="464"/>
    </row>
    <row r="34" spans="2:16" ht="34.5" customHeight="1" x14ac:dyDescent="0.2">
      <c r="B34" s="65" t="s">
        <v>1134</v>
      </c>
      <c r="C34" s="423" t="s">
        <v>1135</v>
      </c>
      <c r="D34" s="458"/>
      <c r="E34" s="460"/>
      <c r="F34" s="461"/>
      <c r="G34" s="461"/>
      <c r="H34" s="461"/>
      <c r="I34" s="424" t="s">
        <v>1130</v>
      </c>
      <c r="J34" s="462"/>
      <c r="K34" s="463"/>
      <c r="L34" s="464"/>
      <c r="M34" s="465"/>
      <c r="N34" s="466"/>
      <c r="O34" s="467"/>
      <c r="P34" s="464"/>
    </row>
    <row r="35" spans="2:16" ht="36" x14ac:dyDescent="0.2">
      <c r="B35" s="65" t="s">
        <v>1136</v>
      </c>
      <c r="C35" s="423" t="s">
        <v>1137</v>
      </c>
      <c r="D35" s="458"/>
      <c r="E35" s="460"/>
      <c r="F35" s="461"/>
      <c r="G35" s="461"/>
      <c r="H35" s="461"/>
      <c r="I35" s="424" t="s">
        <v>1138</v>
      </c>
      <c r="J35" s="462"/>
      <c r="K35" s="463"/>
      <c r="L35" s="464"/>
      <c r="M35" s="465"/>
      <c r="N35" s="466"/>
      <c r="O35" s="467"/>
      <c r="P35" s="464"/>
    </row>
    <row r="36" spans="2:16" ht="90" customHeight="1" x14ac:dyDescent="0.2">
      <c r="B36" s="443" t="s">
        <v>1102</v>
      </c>
      <c r="C36" s="449" t="s">
        <v>1103</v>
      </c>
      <c r="D36" s="444" t="s">
        <v>1139</v>
      </c>
      <c r="E36" s="460" t="s">
        <v>1140</v>
      </c>
      <c r="F36" s="461">
        <v>0</v>
      </c>
      <c r="G36" s="461">
        <v>0</v>
      </c>
      <c r="H36" s="461">
        <v>0.02</v>
      </c>
      <c r="I36" s="460" t="s">
        <v>1141</v>
      </c>
      <c r="J36" s="451">
        <f>1/9</f>
        <v>0.1111111111111111</v>
      </c>
      <c r="K36" s="452">
        <f>(3433813760/1000000)</f>
        <v>3433.81376</v>
      </c>
      <c r="L36" s="452">
        <v>0</v>
      </c>
      <c r="M36" s="446">
        <f>(L36/K36)</f>
        <v>0</v>
      </c>
      <c r="N36" s="447" t="str">
        <f>IF(M36&gt;90%,"EXCELENTE",IF(M36&gt;80%,"SATISFACTORIO",IF(M36&gt;70%,"REGULAR","DEFICIENTE")))</f>
        <v>DEFICIENTE</v>
      </c>
      <c r="O36" s="445">
        <f>+M36*J36</f>
        <v>0</v>
      </c>
      <c r="P36" s="464" t="s">
        <v>1142</v>
      </c>
    </row>
    <row r="37" spans="2:16" ht="53.25" customHeight="1" x14ac:dyDescent="0.2">
      <c r="B37" s="443"/>
      <c r="C37" s="449"/>
      <c r="D37" s="444"/>
      <c r="E37" s="460"/>
      <c r="F37" s="461"/>
      <c r="G37" s="461"/>
      <c r="H37" s="461"/>
      <c r="I37" s="460"/>
      <c r="J37" s="451"/>
      <c r="K37" s="452"/>
      <c r="L37" s="452"/>
      <c r="M37" s="446"/>
      <c r="N37" s="447"/>
      <c r="O37" s="445"/>
      <c r="P37" s="464"/>
    </row>
    <row r="38" spans="2:16" ht="87.75" customHeight="1" x14ac:dyDescent="0.2">
      <c r="B38" s="443"/>
      <c r="C38" s="449"/>
      <c r="D38" s="444"/>
      <c r="E38" s="460"/>
      <c r="F38" s="461"/>
      <c r="G38" s="461"/>
      <c r="H38" s="461"/>
      <c r="I38" s="460"/>
      <c r="J38" s="451"/>
      <c r="K38" s="452"/>
      <c r="L38" s="452"/>
      <c r="M38" s="446"/>
      <c r="N38" s="447"/>
      <c r="O38" s="445"/>
      <c r="P38" s="464"/>
    </row>
    <row r="39" spans="2:16" ht="61.5" customHeight="1" x14ac:dyDescent="0.2">
      <c r="B39" s="443"/>
      <c r="C39" s="449"/>
      <c r="D39" s="444"/>
      <c r="E39" s="460"/>
      <c r="F39" s="461"/>
      <c r="G39" s="461"/>
      <c r="H39" s="461"/>
      <c r="I39" s="460"/>
      <c r="J39" s="451"/>
      <c r="K39" s="452"/>
      <c r="L39" s="452"/>
      <c r="M39" s="446"/>
      <c r="N39" s="447"/>
      <c r="O39" s="445"/>
      <c r="P39" s="464"/>
    </row>
    <row r="40" spans="2:16" x14ac:dyDescent="0.2">
      <c r="B40" s="443"/>
      <c r="C40" s="449"/>
      <c r="D40" s="444"/>
      <c r="E40" s="460"/>
      <c r="F40" s="461"/>
      <c r="G40" s="461"/>
      <c r="H40" s="461"/>
      <c r="I40" s="460"/>
      <c r="J40" s="451"/>
      <c r="K40" s="452"/>
      <c r="L40" s="452"/>
      <c r="M40" s="446"/>
      <c r="N40" s="447"/>
      <c r="O40" s="445"/>
      <c r="P40" s="464"/>
    </row>
    <row r="41" spans="2:16" ht="40.5" customHeight="1" x14ac:dyDescent="0.2">
      <c r="B41" s="443"/>
      <c r="C41" s="449"/>
      <c r="D41" s="444"/>
      <c r="E41" s="460"/>
      <c r="F41" s="461"/>
      <c r="G41" s="461"/>
      <c r="H41" s="461"/>
      <c r="I41" s="460"/>
      <c r="J41" s="451"/>
      <c r="K41" s="452"/>
      <c r="L41" s="452"/>
      <c r="M41" s="446"/>
      <c r="N41" s="447"/>
      <c r="O41" s="445"/>
      <c r="P41" s="464"/>
    </row>
    <row r="42" spans="2:16" ht="24.75" customHeight="1" x14ac:dyDescent="0.2">
      <c r="B42" s="443"/>
      <c r="C42" s="449"/>
      <c r="D42" s="444"/>
      <c r="E42" s="460"/>
      <c r="F42" s="461"/>
      <c r="G42" s="461"/>
      <c r="H42" s="461"/>
      <c r="I42" s="460"/>
      <c r="J42" s="451"/>
      <c r="K42" s="452"/>
      <c r="L42" s="452"/>
      <c r="M42" s="446"/>
      <c r="N42" s="447"/>
      <c r="O42" s="445"/>
      <c r="P42" s="464"/>
    </row>
    <row r="43" spans="2:16" ht="63.75" customHeight="1" x14ac:dyDescent="0.2">
      <c r="B43" s="443" t="s">
        <v>1096</v>
      </c>
      <c r="C43" s="449"/>
      <c r="D43" s="458" t="s">
        <v>1143</v>
      </c>
      <c r="E43" s="458" t="s">
        <v>1144</v>
      </c>
      <c r="F43" s="451">
        <v>0.84</v>
      </c>
      <c r="G43" s="451">
        <v>0.9</v>
      </c>
      <c r="H43" s="451">
        <v>0.95</v>
      </c>
      <c r="I43" s="458" t="s">
        <v>1145</v>
      </c>
      <c r="J43" s="451">
        <f>1/9</f>
        <v>0.1111111111111111</v>
      </c>
      <c r="K43" s="448">
        <v>0.95</v>
      </c>
      <c r="L43" s="448">
        <v>0.8</v>
      </c>
      <c r="M43" s="446">
        <f>(L43/K43)</f>
        <v>0.8421052631578948</v>
      </c>
      <c r="N43" s="447" t="str">
        <f>IF(M43&gt;90%,"EXCELENTE",IF(M43&gt;80%,"SATISFACTORIO",IF(M43&gt;70%,"REGULAR","DEFICIENTE")))</f>
        <v>SATISFACTORIO</v>
      </c>
      <c r="O43" s="445">
        <f>+M43*J43</f>
        <v>9.3567251461988313E-2</v>
      </c>
      <c r="P43" s="448" t="s">
        <v>1146</v>
      </c>
    </row>
    <row r="44" spans="2:16" x14ac:dyDescent="0.2">
      <c r="B44" s="443"/>
      <c r="C44" s="449"/>
      <c r="D44" s="458"/>
      <c r="E44" s="458"/>
      <c r="F44" s="451"/>
      <c r="G44" s="451"/>
      <c r="H44" s="451"/>
      <c r="I44" s="458"/>
      <c r="J44" s="451"/>
      <c r="K44" s="448"/>
      <c r="L44" s="448"/>
      <c r="M44" s="446"/>
      <c r="N44" s="447"/>
      <c r="O44" s="445"/>
      <c r="P44" s="448"/>
    </row>
    <row r="45" spans="2:16" ht="24" customHeight="1" x14ac:dyDescent="0.2">
      <c r="B45" s="443"/>
      <c r="C45" s="449"/>
      <c r="D45" s="458"/>
      <c r="E45" s="458"/>
      <c r="F45" s="451"/>
      <c r="G45" s="451"/>
      <c r="H45" s="451"/>
      <c r="I45" s="458"/>
      <c r="J45" s="451"/>
      <c r="K45" s="448"/>
      <c r="L45" s="448"/>
      <c r="M45" s="446"/>
      <c r="N45" s="447"/>
      <c r="O45" s="445"/>
      <c r="P45" s="448"/>
    </row>
    <row r="46" spans="2:16" ht="27" customHeight="1" x14ac:dyDescent="0.2">
      <c r="B46" s="443"/>
      <c r="C46" s="449"/>
      <c r="D46" s="458"/>
      <c r="E46" s="458"/>
      <c r="F46" s="451"/>
      <c r="G46" s="451"/>
      <c r="H46" s="451"/>
      <c r="I46" s="458"/>
      <c r="J46" s="451"/>
      <c r="K46" s="448"/>
      <c r="L46" s="448"/>
      <c r="M46" s="446"/>
      <c r="N46" s="447"/>
      <c r="O46" s="445"/>
      <c r="P46" s="448"/>
    </row>
    <row r="47" spans="2:16" ht="31.5" customHeight="1" x14ac:dyDescent="0.2">
      <c r="B47" s="443"/>
      <c r="C47" s="449"/>
      <c r="D47" s="458"/>
      <c r="E47" s="458"/>
      <c r="F47" s="451"/>
      <c r="G47" s="451"/>
      <c r="H47" s="451"/>
      <c r="I47" s="458"/>
      <c r="J47" s="451"/>
      <c r="K47" s="448"/>
      <c r="L47" s="448"/>
      <c r="M47" s="446"/>
      <c r="N47" s="447"/>
      <c r="O47" s="445"/>
      <c r="P47" s="448"/>
    </row>
    <row r="48" spans="2:16" ht="69.75" customHeight="1" x14ac:dyDescent="0.2">
      <c r="B48" s="443" t="s">
        <v>1147</v>
      </c>
      <c r="C48" s="449" t="s">
        <v>1137</v>
      </c>
      <c r="D48" s="443" t="s">
        <v>1148</v>
      </c>
      <c r="E48" s="443" t="s">
        <v>1149</v>
      </c>
      <c r="F48" s="443" t="s">
        <v>1150</v>
      </c>
      <c r="G48" s="443" t="s">
        <v>1150</v>
      </c>
      <c r="H48" s="443" t="s">
        <v>1151</v>
      </c>
      <c r="I48" s="443" t="s">
        <v>1152</v>
      </c>
      <c r="J48" s="451">
        <f>1/9</f>
        <v>0.1111111111111111</v>
      </c>
      <c r="K48" s="448">
        <v>0.9</v>
      </c>
      <c r="L48" s="468">
        <v>0.61716666666666697</v>
      </c>
      <c r="M48" s="446">
        <f>(L48/K48)</f>
        <v>0.68574074074074109</v>
      </c>
      <c r="N48" s="447" t="str">
        <f>IF(M48&gt;90%,"EXCELENTE",IF(M48&gt;80%,"SATISFACTORIO",IF(M48&gt;70%,"REGULAR","DEFICIENTE")))</f>
        <v>DEFICIENTE</v>
      </c>
      <c r="O48" s="445">
        <f>+M48*J48</f>
        <v>7.6193415637860112E-2</v>
      </c>
      <c r="P48" s="448" t="s">
        <v>1153</v>
      </c>
    </row>
    <row r="49" spans="2:16" ht="69.75" customHeight="1" x14ac:dyDescent="0.2">
      <c r="B49" s="443"/>
      <c r="C49" s="449"/>
      <c r="D49" s="443"/>
      <c r="E49" s="443" t="s">
        <v>1154</v>
      </c>
      <c r="F49" s="443"/>
      <c r="G49" s="443"/>
      <c r="H49" s="443" t="s">
        <v>1155</v>
      </c>
      <c r="I49" s="443"/>
      <c r="J49" s="451"/>
      <c r="K49" s="448"/>
      <c r="L49" s="468"/>
      <c r="M49" s="446"/>
      <c r="N49" s="447"/>
      <c r="O49" s="445"/>
      <c r="P49" s="448"/>
    </row>
    <row r="50" spans="2:16" ht="69.75" customHeight="1" x14ac:dyDescent="0.2">
      <c r="B50" s="443"/>
      <c r="C50" s="449"/>
      <c r="D50" s="443"/>
      <c r="E50" s="443" t="s">
        <v>1156</v>
      </c>
      <c r="F50" s="443"/>
      <c r="G50" s="443"/>
      <c r="H50" s="443"/>
      <c r="I50" s="443"/>
      <c r="J50" s="451"/>
      <c r="K50" s="448"/>
      <c r="L50" s="468"/>
      <c r="M50" s="446"/>
      <c r="N50" s="447"/>
      <c r="O50" s="445"/>
      <c r="P50" s="448"/>
    </row>
    <row r="51" spans="2:16" ht="49.5" customHeight="1" x14ac:dyDescent="0.2">
      <c r="B51" s="65" t="s">
        <v>1157</v>
      </c>
      <c r="C51" s="443" t="s">
        <v>1129</v>
      </c>
      <c r="D51" s="458" t="s">
        <v>1158</v>
      </c>
      <c r="E51" s="458" t="s">
        <v>1159</v>
      </c>
      <c r="F51" s="451"/>
      <c r="G51" s="451"/>
      <c r="H51" s="451"/>
      <c r="I51" s="458" t="s">
        <v>1160</v>
      </c>
      <c r="J51" s="451">
        <f>1/9</f>
        <v>0.1111111111111111</v>
      </c>
      <c r="K51" s="448">
        <v>0.8</v>
      </c>
      <c r="L51" s="451">
        <v>0.8</v>
      </c>
      <c r="M51" s="446">
        <f>(L51/K51)</f>
        <v>1</v>
      </c>
      <c r="N51" s="447" t="str">
        <f>IF(M51&gt;90%,"EXCELENTE",IF(M51&gt;80%,"SATISFACTORIO",IF(M51&gt;70%,"REGULAR","DEFICIENTE")))</f>
        <v>EXCELENTE</v>
      </c>
      <c r="O51" s="445">
        <f>+M51*J51</f>
        <v>0.1111111111111111</v>
      </c>
      <c r="P51" s="448" t="s">
        <v>1161</v>
      </c>
    </row>
    <row r="52" spans="2:16" x14ac:dyDescent="0.2">
      <c r="B52" s="65" t="s">
        <v>1162</v>
      </c>
      <c r="C52" s="443"/>
      <c r="D52" s="458"/>
      <c r="E52" s="458"/>
      <c r="F52" s="451"/>
      <c r="G52" s="451"/>
      <c r="H52" s="451"/>
      <c r="I52" s="458"/>
      <c r="J52" s="451"/>
      <c r="K52" s="448"/>
      <c r="L52" s="451"/>
      <c r="M52" s="446"/>
      <c r="N52" s="447"/>
      <c r="O52" s="445"/>
      <c r="P52" s="448"/>
    </row>
    <row r="53" spans="2:16" ht="24" x14ac:dyDescent="0.2">
      <c r="B53" s="65" t="s">
        <v>1128</v>
      </c>
      <c r="C53" s="443" t="s">
        <v>1137</v>
      </c>
      <c r="D53" s="458"/>
      <c r="E53" s="458"/>
      <c r="F53" s="451"/>
      <c r="G53" s="451"/>
      <c r="H53" s="451"/>
      <c r="I53" s="458"/>
      <c r="J53" s="451"/>
      <c r="K53" s="448"/>
      <c r="L53" s="451"/>
      <c r="M53" s="446"/>
      <c r="N53" s="447"/>
      <c r="O53" s="445"/>
      <c r="P53" s="448"/>
    </row>
    <row r="54" spans="2:16" x14ac:dyDescent="0.2">
      <c r="B54" s="65" t="s">
        <v>1136</v>
      </c>
      <c r="C54" s="443"/>
      <c r="D54" s="458"/>
      <c r="E54" s="458"/>
      <c r="F54" s="451"/>
      <c r="G54" s="451"/>
      <c r="H54" s="451"/>
      <c r="I54" s="458"/>
      <c r="J54" s="451"/>
      <c r="K54" s="448"/>
      <c r="L54" s="451"/>
      <c r="M54" s="446"/>
      <c r="N54" s="447"/>
      <c r="O54" s="445"/>
      <c r="P54" s="448"/>
    </row>
    <row r="55" spans="2:16" x14ac:dyDescent="0.2">
      <c r="B55" s="65" t="s">
        <v>1131</v>
      </c>
      <c r="C55" s="65" t="s">
        <v>1132</v>
      </c>
      <c r="D55" s="458"/>
      <c r="E55" s="458"/>
      <c r="F55" s="451"/>
      <c r="G55" s="451"/>
      <c r="H55" s="451"/>
      <c r="I55" s="458"/>
      <c r="J55" s="451"/>
      <c r="K55" s="448"/>
      <c r="L55" s="451"/>
      <c r="M55" s="446"/>
      <c r="N55" s="447"/>
      <c r="O55" s="445"/>
      <c r="P55" s="448"/>
    </row>
    <row r="56" spans="2:16" ht="26.25" customHeight="1" x14ac:dyDescent="0.2">
      <c r="B56" s="443" t="s">
        <v>1163</v>
      </c>
      <c r="C56" s="449" t="s">
        <v>1164</v>
      </c>
      <c r="D56" s="458" t="s">
        <v>1165</v>
      </c>
      <c r="E56" s="443" t="s">
        <v>1166</v>
      </c>
      <c r="F56" s="443" t="s">
        <v>1109</v>
      </c>
      <c r="G56" s="443" t="s">
        <v>1110</v>
      </c>
      <c r="H56" s="443" t="s">
        <v>1111</v>
      </c>
      <c r="I56" s="443" t="s">
        <v>1167</v>
      </c>
      <c r="J56" s="451">
        <f>1/9</f>
        <v>0.1111111111111111</v>
      </c>
      <c r="K56" s="448">
        <v>100</v>
      </c>
      <c r="L56" s="469">
        <v>48.5</v>
      </c>
      <c r="M56" s="446">
        <f>(L56/K56)</f>
        <v>0.48499999999999999</v>
      </c>
      <c r="N56" s="447" t="str">
        <f>IF(M56&gt;90%,"EXCELENTE",IF(M56&gt;80%,"SATISFACTORIO",IF(M56&gt;70%,"REGULAR","DEFICIENTE")))</f>
        <v>DEFICIENTE</v>
      </c>
      <c r="O56" s="445">
        <f>+M56*J56</f>
        <v>5.3888888888888882E-2</v>
      </c>
      <c r="P56" s="448" t="s">
        <v>1168</v>
      </c>
    </row>
    <row r="57" spans="2:16" x14ac:dyDescent="0.2">
      <c r="B57" s="443"/>
      <c r="C57" s="449"/>
      <c r="D57" s="458"/>
      <c r="E57" s="443"/>
      <c r="F57" s="443"/>
      <c r="G57" s="443"/>
      <c r="H57" s="443"/>
      <c r="I57" s="443"/>
      <c r="J57" s="451"/>
      <c r="K57" s="448"/>
      <c r="L57" s="469"/>
      <c r="M57" s="446"/>
      <c r="N57" s="447"/>
      <c r="O57" s="445"/>
      <c r="P57" s="448"/>
    </row>
    <row r="58" spans="2:16" x14ac:dyDescent="0.2">
      <c r="B58" s="443"/>
      <c r="C58" s="449"/>
      <c r="D58" s="458"/>
      <c r="E58" s="443"/>
      <c r="F58" s="443"/>
      <c r="G58" s="443"/>
      <c r="H58" s="443"/>
      <c r="I58" s="443"/>
      <c r="J58" s="451"/>
      <c r="K58" s="448"/>
      <c r="L58" s="469"/>
      <c r="M58" s="446"/>
      <c r="N58" s="447"/>
      <c r="O58" s="445"/>
      <c r="P58" s="448"/>
    </row>
    <row r="59" spans="2:16" x14ac:dyDescent="0.2">
      <c r="B59" s="443"/>
      <c r="C59" s="449"/>
      <c r="D59" s="458"/>
      <c r="E59" s="443"/>
      <c r="F59" s="443"/>
      <c r="G59" s="443"/>
      <c r="H59" s="443"/>
      <c r="I59" s="443"/>
      <c r="J59" s="451"/>
      <c r="K59" s="448"/>
      <c r="L59" s="469"/>
      <c r="M59" s="446"/>
      <c r="N59" s="447"/>
      <c r="O59" s="445"/>
      <c r="P59" s="448"/>
    </row>
    <row r="60" spans="2:16" ht="15.75" customHeight="1" x14ac:dyDescent="0.2">
      <c r="B60" s="443"/>
      <c r="C60" s="449"/>
      <c r="D60" s="458"/>
      <c r="E60" s="443"/>
      <c r="F60" s="443"/>
      <c r="G60" s="443"/>
      <c r="H60" s="443"/>
      <c r="I60" s="443"/>
      <c r="J60" s="451"/>
      <c r="K60" s="448"/>
      <c r="L60" s="469"/>
      <c r="M60" s="446"/>
      <c r="N60" s="447"/>
      <c r="O60" s="445"/>
      <c r="P60" s="448"/>
    </row>
    <row r="61" spans="2:16" x14ac:dyDescent="0.2">
      <c r="J61" s="427">
        <f>SUM(J11:J60)</f>
        <v>1.0000000000000002</v>
      </c>
      <c r="O61" s="427">
        <f>SUM(O11:O60)</f>
        <v>0.57681232571803087</v>
      </c>
    </row>
    <row r="63" spans="2:16" ht="19.5" customHeight="1" x14ac:dyDescent="0.2">
      <c r="B63" s="429" t="s">
        <v>1067</v>
      </c>
    </row>
    <row r="64" spans="2:16" ht="21" customHeight="1" x14ac:dyDescent="0.2">
      <c r="B64" s="430" t="s">
        <v>1068</v>
      </c>
    </row>
    <row r="65" spans="2:15" ht="21" customHeight="1" x14ac:dyDescent="0.2">
      <c r="B65" s="431" t="s">
        <v>1069</v>
      </c>
    </row>
    <row r="66" spans="2:15" s="426" customFormat="1" ht="21" customHeight="1" x14ac:dyDescent="0.2">
      <c r="B66" s="430" t="s">
        <v>1070</v>
      </c>
      <c r="J66" s="428"/>
      <c r="M66" s="428"/>
      <c r="N66" s="428"/>
      <c r="O66" s="428"/>
    </row>
    <row r="67" spans="2:15" s="426" customFormat="1" ht="21" customHeight="1" x14ac:dyDescent="0.2">
      <c r="B67" s="432" t="s">
        <v>1071</v>
      </c>
      <c r="J67" s="428"/>
      <c r="M67" s="428"/>
      <c r="N67" s="428"/>
      <c r="O67" s="428"/>
    </row>
  </sheetData>
  <sheetProtection sheet="1" objects="1" scenarios="1"/>
  <mergeCells count="154">
    <mergeCell ref="O56:O60"/>
    <mergeCell ref="P56:P60"/>
    <mergeCell ref="H56:H60"/>
    <mergeCell ref="I56:I60"/>
    <mergeCell ref="J56:J60"/>
    <mergeCell ref="K56:K60"/>
    <mergeCell ref="L56:L60"/>
    <mergeCell ref="M56:M60"/>
    <mergeCell ref="B56:B60"/>
    <mergeCell ref="C56:C60"/>
    <mergeCell ref="D56:D60"/>
    <mergeCell ref="E56:E60"/>
    <mergeCell ref="F56:F60"/>
    <mergeCell ref="G56:G60"/>
    <mergeCell ref="L51:L55"/>
    <mergeCell ref="M51:M55"/>
    <mergeCell ref="N51:N55"/>
    <mergeCell ref="N56:N60"/>
    <mergeCell ref="J43:J47"/>
    <mergeCell ref="K43:K47"/>
    <mergeCell ref="L43:L47"/>
    <mergeCell ref="M43:M47"/>
    <mergeCell ref="N43:N47"/>
    <mergeCell ref="O51:O55"/>
    <mergeCell ref="P51:P55"/>
    <mergeCell ref="C53:C54"/>
    <mergeCell ref="P48:P50"/>
    <mergeCell ref="C51:C52"/>
    <mergeCell ref="D51:D55"/>
    <mergeCell ref="E51:E55"/>
    <mergeCell ref="F51:F55"/>
    <mergeCell ref="G51:G55"/>
    <mergeCell ref="H51:H55"/>
    <mergeCell ref="I51:I55"/>
    <mergeCell ref="J51:J55"/>
    <mergeCell ref="K51:K55"/>
    <mergeCell ref="J48:J50"/>
    <mergeCell ref="K48:K50"/>
    <mergeCell ref="L48:L50"/>
    <mergeCell ref="M48:M50"/>
    <mergeCell ref="N48:N50"/>
    <mergeCell ref="O48:O50"/>
    <mergeCell ref="B48:B50"/>
    <mergeCell ref="C48:C50"/>
    <mergeCell ref="D48:D50"/>
    <mergeCell ref="E48:E50"/>
    <mergeCell ref="F48:F50"/>
    <mergeCell ref="G48:G50"/>
    <mergeCell ref="H48:H50"/>
    <mergeCell ref="I48:I50"/>
    <mergeCell ref="I43:I47"/>
    <mergeCell ref="N36:N42"/>
    <mergeCell ref="O36:O42"/>
    <mergeCell ref="P36:P42"/>
    <mergeCell ref="B43:B47"/>
    <mergeCell ref="C43:C47"/>
    <mergeCell ref="D43:D47"/>
    <mergeCell ref="E43:E47"/>
    <mergeCell ref="F43:F47"/>
    <mergeCell ref="G43:G47"/>
    <mergeCell ref="H43:H47"/>
    <mergeCell ref="H36:H42"/>
    <mergeCell ref="I36:I42"/>
    <mergeCell ref="J36:J42"/>
    <mergeCell ref="K36:K42"/>
    <mergeCell ref="L36:L42"/>
    <mergeCell ref="M36:M42"/>
    <mergeCell ref="B36:B42"/>
    <mergeCell ref="C36:C42"/>
    <mergeCell ref="D36:D42"/>
    <mergeCell ref="E36:E42"/>
    <mergeCell ref="F36:F42"/>
    <mergeCell ref="G36:G42"/>
    <mergeCell ref="O43:O47"/>
    <mergeCell ref="P43:P47"/>
    <mergeCell ref="K31:K35"/>
    <mergeCell ref="L31:L35"/>
    <mergeCell ref="M31:M35"/>
    <mergeCell ref="N31:N35"/>
    <mergeCell ref="O31:O35"/>
    <mergeCell ref="P31:P35"/>
    <mergeCell ref="M26:M30"/>
    <mergeCell ref="N26:N30"/>
    <mergeCell ref="O26:O30"/>
    <mergeCell ref="P26:P30"/>
    <mergeCell ref="K26:K30"/>
    <mergeCell ref="L26:L30"/>
    <mergeCell ref="D31:D35"/>
    <mergeCell ref="E31:E35"/>
    <mergeCell ref="F31:F35"/>
    <mergeCell ref="G31:G35"/>
    <mergeCell ref="H31:H35"/>
    <mergeCell ref="J31:J35"/>
    <mergeCell ref="G26:G30"/>
    <mergeCell ref="H26:H30"/>
    <mergeCell ref="I26:I30"/>
    <mergeCell ref="J26:J30"/>
    <mergeCell ref="B24:B25"/>
    <mergeCell ref="C24:C25"/>
    <mergeCell ref="B26:B30"/>
    <mergeCell ref="C26:C30"/>
    <mergeCell ref="E26:E30"/>
    <mergeCell ref="F26:F30"/>
    <mergeCell ref="K23:K25"/>
    <mergeCell ref="L23:L25"/>
    <mergeCell ref="M23:M25"/>
    <mergeCell ref="N23:N25"/>
    <mergeCell ref="O23:O25"/>
    <mergeCell ref="P23:P25"/>
    <mergeCell ref="P18:P22"/>
    <mergeCell ref="B19:B22"/>
    <mergeCell ref="C19:C22"/>
    <mergeCell ref="D23:D30"/>
    <mergeCell ref="E23:E25"/>
    <mergeCell ref="F23:F25"/>
    <mergeCell ref="G23:G25"/>
    <mergeCell ref="H23:H25"/>
    <mergeCell ref="I23:I25"/>
    <mergeCell ref="J23:J25"/>
    <mergeCell ref="J18:J22"/>
    <mergeCell ref="K18:K22"/>
    <mergeCell ref="L18:L22"/>
    <mergeCell ref="M18:M22"/>
    <mergeCell ref="N18:N22"/>
    <mergeCell ref="O18:O22"/>
    <mergeCell ref="D18:D22"/>
    <mergeCell ref="E18:E22"/>
    <mergeCell ref="F18:F22"/>
    <mergeCell ref="G18:G22"/>
    <mergeCell ref="H18:H22"/>
    <mergeCell ref="I18:I22"/>
    <mergeCell ref="M11:M17"/>
    <mergeCell ref="N11:N17"/>
    <mergeCell ref="O11:O17"/>
    <mergeCell ref="P11:P17"/>
    <mergeCell ref="B14:B17"/>
    <mergeCell ref="C14:C17"/>
    <mergeCell ref="G11:G17"/>
    <mergeCell ref="H11:H17"/>
    <mergeCell ref="I11:I17"/>
    <mergeCell ref="J11:J17"/>
    <mergeCell ref="K11:K17"/>
    <mergeCell ref="L11:L17"/>
    <mergeCell ref="B4:P4"/>
    <mergeCell ref="B9:B10"/>
    <mergeCell ref="C9:C10"/>
    <mergeCell ref="D9:D10"/>
    <mergeCell ref="E9:I9"/>
    <mergeCell ref="J9:P9"/>
    <mergeCell ref="B11:B12"/>
    <mergeCell ref="C11:C12"/>
    <mergeCell ref="D11:D17"/>
    <mergeCell ref="E11:E17"/>
    <mergeCell ref="F11:F17"/>
  </mergeCells>
  <printOptions horizontalCentered="1" verticalCentered="1"/>
  <pageMargins left="0.70866141732283472" right="0.51181102362204722" top="0.74803149606299213" bottom="0.74803149606299213" header="0.31496062992125984" footer="0.31496062992125984"/>
  <pageSetup paperSize="9" scale="39"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 id="{E326CB95-3083-45BC-9A51-3016709D3806}">
            <x14:iconSet custom="1">
              <x14:cfvo type="percent">
                <xm:f>0</xm:f>
              </x14:cfvo>
              <x14:cfvo type="num">
                <xm:f>0.70099999999999996</xm:f>
              </x14:cfvo>
              <x14:cfvo type="num">
                <xm:f>0.80100000000000005</xm:f>
              </x14:cfvo>
              <x14:cfIcon iconSet="3TrafficLights1" iconId="0"/>
              <x14:cfIcon iconSet="3TrafficLights1" iconId="1"/>
              <x14:cfIcon iconSet="3TrafficLights1" iconId="2"/>
            </x14:iconSet>
          </x14:cfRule>
          <xm:sqref>M11:M60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62FF1-A898-4977-A601-A77CFB6262A6}">
  <dimension ref="A1:M22"/>
  <sheetViews>
    <sheetView showGridLines="0" workbookViewId="0">
      <selection activeCell="C10" sqref="C10"/>
    </sheetView>
  </sheetViews>
  <sheetFormatPr baseColWidth="10" defaultColWidth="11.5703125" defaultRowHeight="15" x14ac:dyDescent="0.25"/>
  <cols>
    <col min="1" max="1" width="2.42578125" style="2" customWidth="1"/>
    <col min="2" max="2" width="10" style="3" customWidth="1"/>
    <col min="3" max="3" width="48.85546875" style="2" customWidth="1"/>
    <col min="4" max="4" width="40.140625" style="2" customWidth="1"/>
    <col min="5" max="5" width="31.28515625" style="2" customWidth="1"/>
    <col min="6" max="6" width="15.7109375" style="2" customWidth="1"/>
    <col min="7" max="7" width="15.140625" style="2" customWidth="1"/>
    <col min="8" max="9" width="14" style="2" customWidth="1"/>
    <col min="10" max="10" width="15" style="2" customWidth="1"/>
    <col min="11" max="11" width="17.7109375" style="2" customWidth="1"/>
    <col min="12" max="12" width="39.42578125" style="2" customWidth="1"/>
    <col min="13" max="16384" width="11.5703125" style="2"/>
  </cols>
  <sheetData>
    <row r="1" spans="1:13" s="4" customFormat="1" ht="15" customHeight="1" x14ac:dyDescent="0.25"/>
    <row r="2" spans="1:13" s="4" customFormat="1" ht="15" customHeight="1" x14ac:dyDescent="0.25"/>
    <row r="3" spans="1:13" s="4" customFormat="1" ht="15.75" x14ac:dyDescent="0.25">
      <c r="B3" s="499" t="s">
        <v>163</v>
      </c>
      <c r="C3" s="499"/>
      <c r="D3" s="499"/>
      <c r="E3" s="499"/>
      <c r="F3" s="499"/>
      <c r="G3" s="499"/>
      <c r="H3" s="499"/>
      <c r="I3" s="499"/>
      <c r="J3" s="499"/>
      <c r="K3" s="499"/>
      <c r="L3" s="499"/>
    </row>
    <row r="4" spans="1:13" s="4" customFormat="1" ht="15.75" customHeight="1" x14ac:dyDescent="0.25">
      <c r="B4" s="499" t="s">
        <v>985</v>
      </c>
      <c r="C4" s="499"/>
      <c r="D4" s="499"/>
      <c r="E4" s="499"/>
      <c r="F4" s="499"/>
      <c r="G4" s="499"/>
      <c r="H4" s="499"/>
      <c r="I4" s="499"/>
      <c r="J4" s="499"/>
      <c r="K4" s="499"/>
      <c r="L4" s="499"/>
      <c r="M4" s="362"/>
    </row>
    <row r="5" spans="1:13" s="4" customFormat="1" ht="15.75" x14ac:dyDescent="0.25">
      <c r="B5" s="162"/>
      <c r="C5" s="163"/>
      <c r="D5" s="163"/>
      <c r="E5" s="163"/>
      <c r="F5" s="163"/>
    </row>
    <row r="6" spans="1:13" s="4" customFormat="1" ht="15.75" x14ac:dyDescent="0.25">
      <c r="B6" s="162"/>
      <c r="C6" s="163"/>
      <c r="D6" s="163"/>
      <c r="E6" s="163"/>
      <c r="F6" s="163"/>
    </row>
    <row r="7" spans="1:13" ht="24" x14ac:dyDescent="0.25">
      <c r="B7" s="86" t="s">
        <v>164</v>
      </c>
      <c r="C7" s="87" t="s">
        <v>165</v>
      </c>
      <c r="D7" s="87" t="s">
        <v>9</v>
      </c>
      <c r="E7" s="87" t="s">
        <v>5</v>
      </c>
      <c r="F7" s="88" t="s">
        <v>7</v>
      </c>
      <c r="G7" s="88" t="s">
        <v>8</v>
      </c>
      <c r="H7" s="88" t="s">
        <v>9</v>
      </c>
      <c r="I7" s="88" t="s">
        <v>1037</v>
      </c>
      <c r="J7" s="88" t="s">
        <v>10</v>
      </c>
      <c r="K7" s="88" t="s">
        <v>11</v>
      </c>
      <c r="L7" s="88" t="s">
        <v>166</v>
      </c>
    </row>
    <row r="8" spans="1:13" s="4" customFormat="1" x14ac:dyDescent="0.25">
      <c r="B8" s="34">
        <v>1</v>
      </c>
      <c r="C8" s="78" t="s">
        <v>167</v>
      </c>
      <c r="D8" s="78" t="s">
        <v>167</v>
      </c>
      <c r="E8" s="78" t="s">
        <v>168</v>
      </c>
      <c r="F8" s="35" t="s">
        <v>117</v>
      </c>
      <c r="G8" s="372">
        <f>1/14</f>
        <v>7.1428571428571425E-2</v>
      </c>
      <c r="H8" s="370">
        <v>1</v>
      </c>
      <c r="I8" s="375">
        <v>0</v>
      </c>
      <c r="J8" s="18">
        <f t="shared" ref="J8:J21" si="0">I8/H8</f>
        <v>0</v>
      </c>
      <c r="K8" s="371">
        <f>J8*G8</f>
        <v>0</v>
      </c>
      <c r="L8" s="81"/>
    </row>
    <row r="9" spans="1:13" s="4" customFormat="1" ht="36" x14ac:dyDescent="0.25">
      <c r="B9" s="34">
        <v>2</v>
      </c>
      <c r="C9" s="78" t="s">
        <v>169</v>
      </c>
      <c r="D9" s="9" t="s">
        <v>170</v>
      </c>
      <c r="E9" s="1" t="s">
        <v>171</v>
      </c>
      <c r="F9" s="35" t="s">
        <v>172</v>
      </c>
      <c r="G9" s="372">
        <f t="shared" ref="G9:G21" si="1">1/14</f>
        <v>7.1428571428571425E-2</v>
      </c>
      <c r="H9" s="370">
        <v>1</v>
      </c>
      <c r="I9" s="375">
        <v>1</v>
      </c>
      <c r="J9" s="18">
        <f t="shared" si="0"/>
        <v>1</v>
      </c>
      <c r="K9" s="371">
        <f t="shared" ref="K9:K21" si="2">J9*G9</f>
        <v>7.1428571428571425E-2</v>
      </c>
      <c r="L9" s="89" t="s">
        <v>282</v>
      </c>
    </row>
    <row r="10" spans="1:13" s="4" customFormat="1" ht="108" x14ac:dyDescent="0.25">
      <c r="B10" s="34">
        <v>3</v>
      </c>
      <c r="C10" s="1" t="s">
        <v>173</v>
      </c>
      <c r="D10" s="1" t="s">
        <v>174</v>
      </c>
      <c r="E10" s="1" t="s">
        <v>175</v>
      </c>
      <c r="F10" s="35" t="s">
        <v>117</v>
      </c>
      <c r="G10" s="372">
        <f t="shared" si="1"/>
        <v>7.1428571428571425E-2</v>
      </c>
      <c r="H10" s="370">
        <v>1</v>
      </c>
      <c r="I10" s="375">
        <v>0.7</v>
      </c>
      <c r="J10" s="18">
        <f t="shared" si="0"/>
        <v>0.7</v>
      </c>
      <c r="K10" s="371">
        <f t="shared" si="2"/>
        <v>4.9999999999999996E-2</v>
      </c>
      <c r="L10" s="90" t="s">
        <v>304</v>
      </c>
    </row>
    <row r="11" spans="1:13" s="4" customFormat="1" ht="84" x14ac:dyDescent="0.25">
      <c r="B11" s="34">
        <v>4</v>
      </c>
      <c r="C11" s="36" t="s">
        <v>176</v>
      </c>
      <c r="D11" s="1" t="s">
        <v>177</v>
      </c>
      <c r="E11" s="1" t="s">
        <v>178</v>
      </c>
      <c r="F11" s="35" t="s">
        <v>172</v>
      </c>
      <c r="G11" s="372">
        <f t="shared" si="1"/>
        <v>7.1428571428571425E-2</v>
      </c>
      <c r="H11" s="370">
        <v>1</v>
      </c>
      <c r="I11" s="375">
        <v>0.9</v>
      </c>
      <c r="J11" s="18">
        <f t="shared" si="0"/>
        <v>0.9</v>
      </c>
      <c r="K11" s="371">
        <f t="shared" si="2"/>
        <v>6.4285714285714279E-2</v>
      </c>
      <c r="L11" s="82" t="s">
        <v>283</v>
      </c>
    </row>
    <row r="12" spans="1:13" s="4" customFormat="1" ht="108" x14ac:dyDescent="0.25">
      <c r="A12" s="37"/>
      <c r="B12" s="34">
        <v>5</v>
      </c>
      <c r="C12" s="1" t="s">
        <v>284</v>
      </c>
      <c r="D12" s="1" t="s">
        <v>179</v>
      </c>
      <c r="E12" s="10" t="s">
        <v>180</v>
      </c>
      <c r="F12" s="35" t="s">
        <v>151</v>
      </c>
      <c r="G12" s="372">
        <f t="shared" si="1"/>
        <v>7.1428571428571425E-2</v>
      </c>
      <c r="H12" s="370">
        <v>1</v>
      </c>
      <c r="I12" s="375">
        <v>0.9</v>
      </c>
      <c r="J12" s="18">
        <f t="shared" si="0"/>
        <v>0.9</v>
      </c>
      <c r="K12" s="371">
        <f t="shared" si="2"/>
        <v>6.4285714285714279E-2</v>
      </c>
      <c r="L12" s="91" t="s">
        <v>285</v>
      </c>
    </row>
    <row r="13" spans="1:13" s="4" customFormat="1" ht="84" x14ac:dyDescent="0.25">
      <c r="B13" s="34">
        <v>6</v>
      </c>
      <c r="C13" s="1" t="s">
        <v>286</v>
      </c>
      <c r="D13" s="1" t="s">
        <v>181</v>
      </c>
      <c r="E13" s="11" t="s">
        <v>182</v>
      </c>
      <c r="F13" s="35" t="s">
        <v>117</v>
      </c>
      <c r="G13" s="372">
        <f t="shared" si="1"/>
        <v>7.1428571428571425E-2</v>
      </c>
      <c r="H13" s="370">
        <v>1</v>
      </c>
      <c r="I13" s="375">
        <v>0.9</v>
      </c>
      <c r="J13" s="18">
        <f t="shared" si="0"/>
        <v>0.9</v>
      </c>
      <c r="K13" s="371">
        <f t="shared" si="2"/>
        <v>6.4285714285714279E-2</v>
      </c>
      <c r="L13" s="11" t="s">
        <v>287</v>
      </c>
    </row>
    <row r="14" spans="1:13" s="4" customFormat="1" ht="120" x14ac:dyDescent="0.25">
      <c r="B14" s="34">
        <v>7</v>
      </c>
      <c r="C14" s="78" t="s">
        <v>183</v>
      </c>
      <c r="D14" s="9" t="s">
        <v>184</v>
      </c>
      <c r="E14" s="1" t="s">
        <v>185</v>
      </c>
      <c r="F14" s="35" t="s">
        <v>112</v>
      </c>
      <c r="G14" s="372">
        <f t="shared" si="1"/>
        <v>7.1428571428571425E-2</v>
      </c>
      <c r="H14" s="370">
        <v>1</v>
      </c>
      <c r="I14" s="375">
        <v>0.7</v>
      </c>
      <c r="J14" s="18">
        <f t="shared" si="0"/>
        <v>0.7</v>
      </c>
      <c r="K14" s="371">
        <f t="shared" si="2"/>
        <v>4.9999999999999996E-2</v>
      </c>
      <c r="L14" s="82" t="s">
        <v>288</v>
      </c>
    </row>
    <row r="15" spans="1:13" s="4" customFormat="1" ht="60" x14ac:dyDescent="0.25">
      <c r="B15" s="34">
        <v>8</v>
      </c>
      <c r="C15" s="78" t="s">
        <v>186</v>
      </c>
      <c r="D15" s="9" t="s">
        <v>187</v>
      </c>
      <c r="E15" s="9" t="s">
        <v>188</v>
      </c>
      <c r="F15" s="35" t="s">
        <v>151</v>
      </c>
      <c r="G15" s="372">
        <f t="shared" si="1"/>
        <v>7.1428571428571425E-2</v>
      </c>
      <c r="H15" s="370">
        <v>1</v>
      </c>
      <c r="I15" s="375">
        <v>0.6</v>
      </c>
      <c r="J15" s="18">
        <f t="shared" si="0"/>
        <v>0.6</v>
      </c>
      <c r="K15" s="371">
        <f t="shared" si="2"/>
        <v>4.2857142857142851E-2</v>
      </c>
      <c r="L15" s="11" t="s">
        <v>289</v>
      </c>
    </row>
    <row r="16" spans="1:13" s="4" customFormat="1" ht="96" x14ac:dyDescent="0.25">
      <c r="B16" s="34">
        <v>9</v>
      </c>
      <c r="C16" s="78" t="s">
        <v>189</v>
      </c>
      <c r="D16" s="9" t="s">
        <v>190</v>
      </c>
      <c r="E16" s="9" t="s">
        <v>191</v>
      </c>
      <c r="F16" s="35" t="s">
        <v>117</v>
      </c>
      <c r="G16" s="372">
        <f t="shared" si="1"/>
        <v>7.1428571428571425E-2</v>
      </c>
      <c r="H16" s="370">
        <v>1</v>
      </c>
      <c r="I16" s="375">
        <v>0.4</v>
      </c>
      <c r="J16" s="18">
        <f t="shared" si="0"/>
        <v>0.4</v>
      </c>
      <c r="K16" s="371">
        <f t="shared" si="2"/>
        <v>2.8571428571428571E-2</v>
      </c>
      <c r="L16" s="11" t="s">
        <v>290</v>
      </c>
    </row>
    <row r="17" spans="2:12" s="4" customFormat="1" ht="108" x14ac:dyDescent="0.25">
      <c r="B17" s="34">
        <v>10</v>
      </c>
      <c r="C17" s="78" t="s">
        <v>192</v>
      </c>
      <c r="D17" s="9" t="s">
        <v>193</v>
      </c>
      <c r="E17" s="9" t="s">
        <v>194</v>
      </c>
      <c r="F17" s="35" t="s">
        <v>195</v>
      </c>
      <c r="G17" s="372">
        <f t="shared" si="1"/>
        <v>7.1428571428571425E-2</v>
      </c>
      <c r="H17" s="370">
        <v>1</v>
      </c>
      <c r="I17" s="375">
        <v>1</v>
      </c>
      <c r="J17" s="18">
        <f t="shared" si="0"/>
        <v>1</v>
      </c>
      <c r="K17" s="371">
        <f t="shared" si="2"/>
        <v>7.1428571428571425E-2</v>
      </c>
      <c r="L17" s="11" t="s">
        <v>291</v>
      </c>
    </row>
    <row r="18" spans="2:12" s="4" customFormat="1" ht="96" x14ac:dyDescent="0.25">
      <c r="B18" s="34">
        <v>11</v>
      </c>
      <c r="C18" s="78" t="s">
        <v>196</v>
      </c>
      <c r="D18" s="9" t="s">
        <v>197</v>
      </c>
      <c r="E18" s="9" t="s">
        <v>198</v>
      </c>
      <c r="F18" s="35" t="s">
        <v>172</v>
      </c>
      <c r="G18" s="372">
        <f t="shared" si="1"/>
        <v>7.1428571428571425E-2</v>
      </c>
      <c r="H18" s="370">
        <v>1</v>
      </c>
      <c r="I18" s="375">
        <v>1</v>
      </c>
      <c r="J18" s="18">
        <f t="shared" si="0"/>
        <v>1</v>
      </c>
      <c r="K18" s="371">
        <f t="shared" si="2"/>
        <v>7.1428571428571425E-2</v>
      </c>
      <c r="L18" s="82" t="s">
        <v>292</v>
      </c>
    </row>
    <row r="19" spans="2:12" s="4" customFormat="1" ht="60" x14ac:dyDescent="0.25">
      <c r="B19" s="34">
        <v>12</v>
      </c>
      <c r="C19" s="78" t="s">
        <v>199</v>
      </c>
      <c r="D19" s="9" t="s">
        <v>200</v>
      </c>
      <c r="E19" s="9" t="s">
        <v>201</v>
      </c>
      <c r="F19" s="35" t="s">
        <v>151</v>
      </c>
      <c r="G19" s="372">
        <f t="shared" si="1"/>
        <v>7.1428571428571425E-2</v>
      </c>
      <c r="H19" s="370">
        <v>1</v>
      </c>
      <c r="I19" s="375">
        <v>0.8</v>
      </c>
      <c r="J19" s="18">
        <f t="shared" si="0"/>
        <v>0.8</v>
      </c>
      <c r="K19" s="371">
        <f t="shared" si="2"/>
        <v>5.7142857142857141E-2</v>
      </c>
      <c r="L19" s="11" t="s">
        <v>293</v>
      </c>
    </row>
    <row r="20" spans="2:12" s="4" customFormat="1" ht="72" x14ac:dyDescent="0.25">
      <c r="B20" s="34">
        <v>13</v>
      </c>
      <c r="C20" s="78" t="s">
        <v>202</v>
      </c>
      <c r="D20" s="9" t="s">
        <v>202</v>
      </c>
      <c r="E20" s="9" t="s">
        <v>203</v>
      </c>
      <c r="F20" s="35" t="s">
        <v>172</v>
      </c>
      <c r="G20" s="372">
        <f t="shared" si="1"/>
        <v>7.1428571428571425E-2</v>
      </c>
      <c r="H20" s="370">
        <v>1</v>
      </c>
      <c r="I20" s="375">
        <v>1</v>
      </c>
      <c r="J20" s="18">
        <f t="shared" si="0"/>
        <v>1</v>
      </c>
      <c r="K20" s="371">
        <f t="shared" si="2"/>
        <v>7.1428571428571425E-2</v>
      </c>
      <c r="L20" s="82" t="s">
        <v>294</v>
      </c>
    </row>
    <row r="21" spans="2:12" ht="36" x14ac:dyDescent="0.25">
      <c r="B21" s="34">
        <v>14</v>
      </c>
      <c r="C21" s="9" t="s">
        <v>204</v>
      </c>
      <c r="D21" s="9" t="s">
        <v>205</v>
      </c>
      <c r="E21" s="9" t="s">
        <v>206</v>
      </c>
      <c r="F21" s="13" t="s">
        <v>117</v>
      </c>
      <c r="G21" s="372">
        <f t="shared" si="1"/>
        <v>7.1428571428571425E-2</v>
      </c>
      <c r="H21" s="370">
        <v>1</v>
      </c>
      <c r="I21" s="375">
        <v>1</v>
      </c>
      <c r="J21" s="18">
        <f t="shared" si="0"/>
        <v>1</v>
      </c>
      <c r="K21" s="371">
        <f t="shared" si="2"/>
        <v>7.1428571428571425E-2</v>
      </c>
      <c r="L21" s="82" t="s">
        <v>295</v>
      </c>
    </row>
    <row r="22" spans="2:12" x14ac:dyDescent="0.25">
      <c r="B22" s="83"/>
      <c r="C22" s="84"/>
      <c r="D22" s="84"/>
      <c r="E22" s="84"/>
      <c r="F22" s="84"/>
      <c r="G22" s="377">
        <f>SUM(G8:G21)</f>
        <v>0.99999999999999967</v>
      </c>
      <c r="H22" s="30"/>
      <c r="I22" s="30"/>
      <c r="J22" s="18"/>
      <c r="K22" s="378">
        <f>SUM(K8:K21)</f>
        <v>0.77857142857142847</v>
      </c>
      <c r="L22" s="92"/>
    </row>
  </sheetData>
  <sheetProtection algorithmName="SHA-512" hashValue="/Ip3Il+w4hjFxyj+pMd/3f5GPsDf7cKUwScKIf4xIVuel85FgNc3ZQfxY7UqU27OXdiZQyQeVqAD7Tnl72k/bw==" saltValue="2KvSF1P79cwc1CcsGBDu6g==" spinCount="100000" sheet="1" objects="1" scenarios="1"/>
  <mergeCells count="2">
    <mergeCell ref="B3:L3"/>
    <mergeCell ref="B4:L4"/>
  </mergeCells>
  <hyperlinks>
    <hyperlink ref="L9" r:id="rId1" xr:uid="{836C9955-ABC9-45B9-980D-54EB3083A314}"/>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71A4F-AB7F-4941-8A97-2CB40B33B62E}">
  <sheetPr>
    <tabColor theme="0"/>
  </sheetPr>
  <dimension ref="B2:BK136"/>
  <sheetViews>
    <sheetView showGridLines="0" zoomScale="80" zoomScaleNormal="80" workbookViewId="0">
      <pane ySplit="5" topLeftCell="A6" activePane="bottomLeft" state="frozen"/>
      <selection pane="bottomLeft" activeCell="B2" sqref="B2:J2"/>
    </sheetView>
  </sheetViews>
  <sheetFormatPr baseColWidth="10" defaultColWidth="11.42578125" defaultRowHeight="12.75" outlineLevelCol="1" x14ac:dyDescent="0.2"/>
  <cols>
    <col min="1" max="1" width="1.140625" style="210" customWidth="1"/>
    <col min="2" max="2" width="15.5703125" style="181" customWidth="1"/>
    <col min="3" max="3" width="10.7109375" style="182" hidden="1" customWidth="1"/>
    <col min="4" max="4" width="26.28515625" style="185" customWidth="1"/>
    <col min="5" max="6" width="11.85546875" style="184" hidden="1" customWidth="1" outlineLevel="1"/>
    <col min="7" max="7" width="12.5703125" style="184" hidden="1" customWidth="1" outlineLevel="1"/>
    <col min="8" max="8" width="2.85546875" style="184" customWidth="1" collapsed="1"/>
    <col min="9" max="9" width="30" style="185" customWidth="1"/>
    <col min="10" max="10" width="32.85546875" style="185" hidden="1" customWidth="1"/>
    <col min="11" max="11" width="26.5703125" style="185" customWidth="1"/>
    <col min="12" max="12" width="69.28515625" style="186" customWidth="1"/>
    <col min="13" max="14" width="11.42578125" style="210" hidden="1" customWidth="1" outlineLevel="1"/>
    <col min="15" max="15" width="13" style="210" hidden="1" customWidth="1" outlineLevel="1"/>
    <col min="16" max="16" width="11.42578125" style="210" hidden="1" customWidth="1" outlineLevel="1"/>
    <col min="17" max="17" width="1.85546875" style="210" customWidth="1" collapsed="1"/>
    <col min="18" max="18" width="11.42578125" style="210" customWidth="1"/>
    <col min="19" max="19" width="25.7109375" style="210" customWidth="1"/>
    <col min="20" max="20" width="9" style="184" hidden="1" customWidth="1" outlineLevel="1"/>
    <col min="21" max="21" width="13" style="184" hidden="1" customWidth="1" outlineLevel="1"/>
    <col min="22" max="22" width="24.140625" style="210" hidden="1" customWidth="1" outlineLevel="1"/>
    <col min="23" max="23" width="9" style="184" hidden="1" customWidth="1" outlineLevel="1"/>
    <col min="24" max="24" width="13" style="184" hidden="1" customWidth="1" outlineLevel="1"/>
    <col min="25" max="25" width="24.140625" style="210" hidden="1" customWidth="1" outlineLevel="1"/>
    <col min="26" max="26" width="9" style="184" hidden="1" customWidth="1" outlineLevel="1"/>
    <col min="27" max="27" width="13" style="184" hidden="1" customWidth="1" outlineLevel="1"/>
    <col min="28" max="28" width="13.42578125" style="210" hidden="1" customWidth="1" outlineLevel="1"/>
    <col min="29" max="29" width="9" style="184" hidden="1" customWidth="1" outlineLevel="1"/>
    <col min="30" max="30" width="13" style="184" hidden="1" customWidth="1" outlineLevel="1"/>
    <col min="31" max="31" width="13.42578125" style="210" hidden="1" customWidth="1" outlineLevel="1"/>
    <col min="32" max="32" width="9" style="184" customWidth="1" collapsed="1"/>
    <col min="33" max="33" width="13" style="184" customWidth="1"/>
    <col min="34" max="34" width="29.85546875" style="210" customWidth="1"/>
    <col min="35" max="35" width="9" style="184" customWidth="1"/>
    <col min="36" max="36" width="13" style="184" customWidth="1"/>
    <col min="37" max="37" width="29.42578125" style="210" customWidth="1"/>
    <col min="38" max="38" width="9" style="184" customWidth="1"/>
    <col min="39" max="39" width="13" style="184" customWidth="1"/>
    <col min="40" max="40" width="31.5703125" style="210" customWidth="1"/>
    <col min="41" max="41" width="9" style="184" customWidth="1"/>
    <col min="42" max="42" width="13" style="184" customWidth="1"/>
    <col min="43" max="43" width="37.42578125" style="210" bestFit="1" customWidth="1"/>
    <col min="44" max="44" width="9" style="184" hidden="1" customWidth="1" outlineLevel="1"/>
    <col min="45" max="45" width="13" style="184" hidden="1" customWidth="1" outlineLevel="1"/>
    <col min="46" max="46" width="13.42578125" style="210" hidden="1" customWidth="1" outlineLevel="1"/>
    <col min="47" max="47" width="9" style="184" hidden="1" customWidth="1" outlineLevel="1"/>
    <col min="48" max="48" width="13" style="184" hidden="1" customWidth="1" outlineLevel="1"/>
    <col min="49" max="49" width="13.42578125" style="210" hidden="1" customWidth="1" outlineLevel="1"/>
    <col min="50" max="50" width="9" style="184" hidden="1" customWidth="1" outlineLevel="1"/>
    <col min="51" max="51" width="13" style="184" hidden="1" customWidth="1" outlineLevel="1"/>
    <col min="52" max="52" width="13.42578125" style="210" hidden="1" customWidth="1" outlineLevel="1"/>
    <col min="53" max="53" width="9" style="184" hidden="1" customWidth="1" outlineLevel="1"/>
    <col min="54" max="54" width="13" style="184" hidden="1" customWidth="1" outlineLevel="1"/>
    <col min="55" max="55" width="13.42578125" style="210" hidden="1" customWidth="1" outlineLevel="1"/>
    <col min="56" max="56" width="35.7109375" style="185" customWidth="1" collapsed="1"/>
    <col min="57" max="57" width="1.85546875" style="210" customWidth="1"/>
    <col min="58" max="58" width="46.42578125" style="210" customWidth="1"/>
    <col min="59" max="59" width="13.7109375" style="210" customWidth="1"/>
    <col min="60" max="60" width="13" style="210" customWidth="1"/>
    <col min="61" max="61" width="13.85546875" style="210" customWidth="1"/>
    <col min="62" max="62" width="24.7109375" style="210" customWidth="1"/>
    <col min="63" max="63" width="22" style="210" customWidth="1"/>
    <col min="64" max="16384" width="11.42578125" style="210"/>
  </cols>
  <sheetData>
    <row r="2" spans="2:63" s="180" customFormat="1" ht="68.25" customHeight="1" x14ac:dyDescent="0.2">
      <c r="B2" s="658" t="s">
        <v>666</v>
      </c>
      <c r="C2" s="658"/>
      <c r="D2" s="658"/>
      <c r="E2" s="658"/>
      <c r="F2" s="658"/>
      <c r="G2" s="658"/>
      <c r="H2" s="658"/>
      <c r="I2" s="658"/>
      <c r="J2" s="658"/>
      <c r="K2" s="659" t="s">
        <v>667</v>
      </c>
      <c r="L2" s="659"/>
      <c r="M2" s="659"/>
      <c r="N2" s="659"/>
      <c r="O2" s="659"/>
      <c r="P2" s="659"/>
      <c r="R2" s="660" t="s">
        <v>668</v>
      </c>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c r="BA2" s="660"/>
      <c r="BB2" s="660"/>
      <c r="BC2" s="660"/>
      <c r="BD2" s="660"/>
      <c r="BF2" s="661" t="s">
        <v>669</v>
      </c>
      <c r="BG2" s="661"/>
      <c r="BH2" s="661"/>
      <c r="BI2" s="661"/>
      <c r="BJ2" s="661"/>
      <c r="BK2" s="661"/>
    </row>
    <row r="3" spans="2:63" s="180" customFormat="1" ht="54.75" customHeight="1" thickBot="1" x14ac:dyDescent="0.25">
      <c r="B3" s="181"/>
      <c r="C3" s="182"/>
      <c r="D3" s="183"/>
      <c r="E3" s="184"/>
      <c r="F3" s="184"/>
      <c r="G3" s="184"/>
      <c r="H3" s="184"/>
      <c r="I3" s="185"/>
      <c r="J3" s="185"/>
      <c r="K3" s="185"/>
      <c r="L3" s="186"/>
      <c r="T3" s="184"/>
      <c r="U3" s="184"/>
      <c r="W3" s="184"/>
      <c r="X3" s="184"/>
      <c r="Z3" s="184"/>
      <c r="AA3" s="184"/>
      <c r="AC3" s="184"/>
      <c r="AD3" s="184"/>
      <c r="AF3" s="184"/>
      <c r="AG3" s="184"/>
      <c r="AI3" s="184"/>
      <c r="AJ3" s="184"/>
      <c r="AL3" s="184"/>
      <c r="AM3" s="184"/>
      <c r="AO3" s="184"/>
      <c r="AP3" s="184"/>
      <c r="AR3" s="184"/>
      <c r="AS3" s="184"/>
      <c r="AU3" s="184"/>
      <c r="AV3" s="184"/>
      <c r="AX3" s="184"/>
      <c r="AY3" s="184"/>
      <c r="BA3" s="184"/>
      <c r="BB3" s="184"/>
      <c r="BD3" s="185"/>
    </row>
    <row r="4" spans="2:63" s="180" customFormat="1" ht="28.5" customHeight="1" thickBot="1" x14ac:dyDescent="0.25">
      <c r="B4" s="662" t="s">
        <v>670</v>
      </c>
      <c r="C4" s="664" t="s">
        <v>671</v>
      </c>
      <c r="D4" s="662" t="s">
        <v>672</v>
      </c>
      <c r="E4" s="666" t="s">
        <v>673</v>
      </c>
      <c r="F4" s="666" t="s">
        <v>674</v>
      </c>
      <c r="G4" s="668" t="s">
        <v>675</v>
      </c>
      <c r="H4" s="645" t="s">
        <v>676</v>
      </c>
      <c r="I4" s="645"/>
      <c r="J4" s="645" t="s">
        <v>677</v>
      </c>
      <c r="K4" s="647" t="s">
        <v>678</v>
      </c>
      <c r="L4" s="648"/>
      <c r="M4" s="187"/>
      <c r="N4" s="649" t="s">
        <v>679</v>
      </c>
      <c r="O4" s="650"/>
      <c r="P4" s="651"/>
      <c r="Q4" s="188"/>
      <c r="R4" s="652" t="s">
        <v>680</v>
      </c>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4"/>
      <c r="BE4" s="189"/>
      <c r="BF4" s="655" t="s">
        <v>681</v>
      </c>
      <c r="BG4" s="656"/>
      <c r="BH4" s="656"/>
      <c r="BI4" s="656"/>
      <c r="BJ4" s="656"/>
      <c r="BK4" s="657"/>
    </row>
    <row r="5" spans="2:63" s="180" customFormat="1" ht="39" customHeight="1" thickBot="1" x14ac:dyDescent="0.25">
      <c r="B5" s="663"/>
      <c r="C5" s="665"/>
      <c r="D5" s="663"/>
      <c r="E5" s="667"/>
      <c r="F5" s="667"/>
      <c r="G5" s="669"/>
      <c r="H5" s="646"/>
      <c r="I5" s="646"/>
      <c r="J5" s="646"/>
      <c r="K5" s="190" t="s">
        <v>682</v>
      </c>
      <c r="L5" s="191" t="s">
        <v>683</v>
      </c>
      <c r="M5" s="192" t="s">
        <v>684</v>
      </c>
      <c r="N5" s="193" t="s">
        <v>673</v>
      </c>
      <c r="O5" s="193" t="s">
        <v>674</v>
      </c>
      <c r="P5" s="194" t="s">
        <v>685</v>
      </c>
      <c r="Q5" s="195"/>
      <c r="R5" s="196" t="s">
        <v>686</v>
      </c>
      <c r="S5" s="197" t="s">
        <v>687</v>
      </c>
      <c r="T5" s="198" t="s">
        <v>688</v>
      </c>
      <c r="U5" s="199" t="s">
        <v>689</v>
      </c>
      <c r="V5" s="199" t="s">
        <v>690</v>
      </c>
      <c r="W5" s="198" t="s">
        <v>691</v>
      </c>
      <c r="X5" s="199" t="s">
        <v>689</v>
      </c>
      <c r="Y5" s="199" t="s">
        <v>690</v>
      </c>
      <c r="Z5" s="198" t="s">
        <v>692</v>
      </c>
      <c r="AA5" s="199" t="s">
        <v>689</v>
      </c>
      <c r="AB5" s="199" t="s">
        <v>690</v>
      </c>
      <c r="AC5" s="198" t="s">
        <v>693</v>
      </c>
      <c r="AD5" s="199" t="s">
        <v>689</v>
      </c>
      <c r="AE5" s="199" t="s">
        <v>690</v>
      </c>
      <c r="AF5" s="198" t="s">
        <v>694</v>
      </c>
      <c r="AG5" s="199" t="s">
        <v>689</v>
      </c>
      <c r="AH5" s="199" t="s">
        <v>690</v>
      </c>
      <c r="AI5" s="198" t="s">
        <v>695</v>
      </c>
      <c r="AJ5" s="199" t="s">
        <v>689</v>
      </c>
      <c r="AK5" s="199" t="s">
        <v>690</v>
      </c>
      <c r="AL5" s="198" t="s">
        <v>696</v>
      </c>
      <c r="AM5" s="199" t="s">
        <v>689</v>
      </c>
      <c r="AN5" s="199" t="s">
        <v>690</v>
      </c>
      <c r="AO5" s="198" t="s">
        <v>697</v>
      </c>
      <c r="AP5" s="199" t="s">
        <v>689</v>
      </c>
      <c r="AQ5" s="199" t="s">
        <v>690</v>
      </c>
      <c r="AR5" s="198" t="s">
        <v>698</v>
      </c>
      <c r="AS5" s="199" t="s">
        <v>689</v>
      </c>
      <c r="AT5" s="199" t="s">
        <v>690</v>
      </c>
      <c r="AU5" s="198" t="s">
        <v>699</v>
      </c>
      <c r="AV5" s="199" t="s">
        <v>689</v>
      </c>
      <c r="AW5" s="199" t="s">
        <v>690</v>
      </c>
      <c r="AX5" s="198" t="s">
        <v>700</v>
      </c>
      <c r="AY5" s="199" t="s">
        <v>689</v>
      </c>
      <c r="AZ5" s="199" t="s">
        <v>690</v>
      </c>
      <c r="BA5" s="198" t="s">
        <v>701</v>
      </c>
      <c r="BB5" s="199" t="s">
        <v>689</v>
      </c>
      <c r="BC5" s="199" t="s">
        <v>690</v>
      </c>
      <c r="BD5" s="200" t="s">
        <v>702</v>
      </c>
      <c r="BE5" s="201"/>
      <c r="BF5" s="202" t="s">
        <v>703</v>
      </c>
      <c r="BG5" s="203" t="s">
        <v>704</v>
      </c>
      <c r="BH5" s="203" t="s">
        <v>705</v>
      </c>
      <c r="BI5" s="204" t="s">
        <v>706</v>
      </c>
      <c r="BJ5" s="205" t="s">
        <v>707</v>
      </c>
      <c r="BK5" s="206" t="s">
        <v>690</v>
      </c>
    </row>
    <row r="6" spans="2:63" ht="48.75" customHeight="1" x14ac:dyDescent="0.2">
      <c r="B6" s="207" t="s">
        <v>87</v>
      </c>
      <c r="C6" s="569" t="s">
        <v>708</v>
      </c>
      <c r="D6" s="616" t="s">
        <v>709</v>
      </c>
      <c r="E6" s="569" t="s">
        <v>710</v>
      </c>
      <c r="F6" s="569" t="s">
        <v>711</v>
      </c>
      <c r="G6" s="569" t="s">
        <v>712</v>
      </c>
      <c r="H6" s="569">
        <v>1</v>
      </c>
      <c r="I6" s="616" t="s">
        <v>713</v>
      </c>
      <c r="J6" s="639" t="s">
        <v>714</v>
      </c>
      <c r="K6" s="616" t="s">
        <v>715</v>
      </c>
      <c r="L6" s="616" t="s">
        <v>716</v>
      </c>
      <c r="M6" s="617">
        <v>95</v>
      </c>
      <c r="N6" s="569" t="s">
        <v>717</v>
      </c>
      <c r="O6" s="615" t="s">
        <v>711</v>
      </c>
      <c r="P6" s="581" t="s">
        <v>718</v>
      </c>
      <c r="Q6" s="182"/>
      <c r="R6" s="580" t="s">
        <v>269</v>
      </c>
      <c r="S6" s="208" t="s">
        <v>719</v>
      </c>
      <c r="T6" s="209"/>
      <c r="U6" s="604" t="str">
        <f>IF(T6=0," ",T6/T7)</f>
        <v xml:space="preserve"> </v>
      </c>
      <c r="V6" s="569"/>
      <c r="W6" s="209"/>
      <c r="X6" s="604" t="str">
        <f>IF(W6=0," ",W6/W7)</f>
        <v xml:space="preserve"> </v>
      </c>
      <c r="Y6" s="569"/>
      <c r="Z6" s="209"/>
      <c r="AA6" s="604" t="str">
        <f>IF(Z6=0," ",Z6/Z7)</f>
        <v xml:space="preserve"> </v>
      </c>
      <c r="AB6" s="569"/>
      <c r="AC6" s="209"/>
      <c r="AD6" s="604" t="str">
        <f>IF(AC6=0," ",AC6/AC7)</f>
        <v xml:space="preserve"> </v>
      </c>
      <c r="AE6" s="569"/>
      <c r="AF6" s="209">
        <v>0</v>
      </c>
      <c r="AG6" s="604" t="str">
        <f>IF(AF6=0," ",AF6/AF7)</f>
        <v xml:space="preserve"> </v>
      </c>
      <c r="AH6" s="569"/>
      <c r="AI6" s="209">
        <v>0</v>
      </c>
      <c r="AJ6" s="604" t="str">
        <f>IF(AI6=0," ",AI6/AI7)</f>
        <v xml:space="preserve"> </v>
      </c>
      <c r="AK6" s="569"/>
      <c r="AL6" s="209">
        <v>0</v>
      </c>
      <c r="AM6" s="604" t="str">
        <f>IF(AL6=0," ",AL6/AL7)</f>
        <v xml:space="preserve"> </v>
      </c>
      <c r="AN6" s="569"/>
      <c r="AO6" s="209">
        <v>0</v>
      </c>
      <c r="AP6" s="604" t="str">
        <f>IF(AO6=0," ",AO6/AO7)</f>
        <v xml:space="preserve"> </v>
      </c>
      <c r="AQ6" s="569" t="s">
        <v>720</v>
      </c>
      <c r="AR6" s="209"/>
      <c r="AS6" s="604" t="str">
        <f>IF(AR6=0," ",AR6/AR7)</f>
        <v xml:space="preserve"> </v>
      </c>
      <c r="AT6" s="569"/>
      <c r="AU6" s="209"/>
      <c r="AV6" s="604" t="str">
        <f>IF(AU6=0," ",AU6/AU7)</f>
        <v xml:space="preserve"> </v>
      </c>
      <c r="AW6" s="569"/>
      <c r="AX6" s="209"/>
      <c r="AY6" s="604" t="str">
        <f>IF(AX6=0," ",AX6/AX7)</f>
        <v xml:space="preserve"> </v>
      </c>
      <c r="AZ6" s="569"/>
      <c r="BA6" s="209"/>
      <c r="BB6" s="604" t="str">
        <f>IF(BA6=0," ",BA6/BA7)</f>
        <v xml:space="preserve"> </v>
      </c>
      <c r="BC6" s="569"/>
      <c r="BD6" s="605" t="s">
        <v>721</v>
      </c>
      <c r="BE6" s="182"/>
      <c r="BF6" s="636"/>
      <c r="BG6" s="623"/>
      <c r="BH6" s="623"/>
      <c r="BI6" s="626"/>
      <c r="BJ6" s="629"/>
      <c r="BK6" s="632"/>
    </row>
    <row r="7" spans="2:63" ht="47.25" customHeight="1" thickBot="1" x14ac:dyDescent="0.25">
      <c r="B7" s="211" t="s">
        <v>87</v>
      </c>
      <c r="C7" s="588"/>
      <c r="D7" s="589"/>
      <c r="E7" s="588"/>
      <c r="F7" s="588"/>
      <c r="G7" s="588"/>
      <c r="H7" s="643"/>
      <c r="I7" s="589"/>
      <c r="J7" s="640"/>
      <c r="K7" s="601"/>
      <c r="L7" s="601"/>
      <c r="M7" s="602"/>
      <c r="N7" s="588"/>
      <c r="O7" s="593"/>
      <c r="P7" s="576"/>
      <c r="Q7" s="182"/>
      <c r="R7" s="603"/>
      <c r="S7" s="212" t="s">
        <v>722</v>
      </c>
      <c r="T7" s="213"/>
      <c r="U7" s="586"/>
      <c r="V7" s="587"/>
      <c r="W7" s="213"/>
      <c r="X7" s="586"/>
      <c r="Y7" s="587"/>
      <c r="Z7" s="213"/>
      <c r="AA7" s="586"/>
      <c r="AB7" s="587"/>
      <c r="AC7" s="213"/>
      <c r="AD7" s="586"/>
      <c r="AE7" s="587"/>
      <c r="AF7" s="213">
        <v>0</v>
      </c>
      <c r="AG7" s="586"/>
      <c r="AH7" s="587"/>
      <c r="AI7" s="213">
        <v>0</v>
      </c>
      <c r="AJ7" s="586"/>
      <c r="AK7" s="587"/>
      <c r="AL7" s="213">
        <v>0</v>
      </c>
      <c r="AM7" s="586"/>
      <c r="AN7" s="587"/>
      <c r="AO7" s="213">
        <v>0</v>
      </c>
      <c r="AP7" s="586"/>
      <c r="AQ7" s="587"/>
      <c r="AR7" s="213"/>
      <c r="AS7" s="586"/>
      <c r="AT7" s="587"/>
      <c r="AU7" s="213"/>
      <c r="AV7" s="586"/>
      <c r="AW7" s="587"/>
      <c r="AX7" s="213"/>
      <c r="AY7" s="586"/>
      <c r="AZ7" s="587"/>
      <c r="BA7" s="213"/>
      <c r="BB7" s="586"/>
      <c r="BC7" s="587"/>
      <c r="BD7" s="599"/>
      <c r="BE7" s="182"/>
      <c r="BF7" s="637"/>
      <c r="BG7" s="624"/>
      <c r="BH7" s="624"/>
      <c r="BI7" s="627"/>
      <c r="BJ7" s="630"/>
      <c r="BK7" s="633"/>
    </row>
    <row r="8" spans="2:63" ht="40.5" hidden="1" customHeight="1" x14ac:dyDescent="0.2">
      <c r="B8" s="211" t="s">
        <v>87</v>
      </c>
      <c r="C8" s="588"/>
      <c r="D8" s="589"/>
      <c r="E8" s="588"/>
      <c r="F8" s="588"/>
      <c r="G8" s="588"/>
      <c r="H8" s="635">
        <v>2</v>
      </c>
      <c r="I8" s="589"/>
      <c r="J8" s="641"/>
      <c r="K8" s="600" t="s">
        <v>723</v>
      </c>
      <c r="L8" s="600" t="s">
        <v>724</v>
      </c>
      <c r="M8" s="618">
        <v>95</v>
      </c>
      <c r="N8" s="588"/>
      <c r="O8" s="593"/>
      <c r="P8" s="576"/>
      <c r="Q8" s="182"/>
      <c r="R8" s="578" t="s">
        <v>269</v>
      </c>
      <c r="S8" s="214" t="s">
        <v>725</v>
      </c>
      <c r="T8" s="215"/>
      <c r="U8" s="574" t="str">
        <f>IF(T8=0," ",T8/T9)</f>
        <v xml:space="preserve"> </v>
      </c>
      <c r="V8" s="573"/>
      <c r="W8" s="215"/>
      <c r="X8" s="574" t="str">
        <f>IF(W8=0," ",W8/W9)</f>
        <v xml:space="preserve"> </v>
      </c>
      <c r="Y8" s="573"/>
      <c r="Z8" s="215"/>
      <c r="AA8" s="574" t="str">
        <f>IF(Z8=0," ",Z8/Z9)</f>
        <v xml:space="preserve"> </v>
      </c>
      <c r="AB8" s="573"/>
      <c r="AC8" s="215"/>
      <c r="AD8" s="574" t="str">
        <f>IF(AC8=0," ",AC8/AC9)</f>
        <v xml:space="preserve"> </v>
      </c>
      <c r="AE8" s="573"/>
      <c r="AF8" s="215">
        <v>0</v>
      </c>
      <c r="AG8" s="574" t="str">
        <f>IF(AF8=0," ",AF8/AF9)</f>
        <v xml:space="preserve"> </v>
      </c>
      <c r="AH8" s="573" t="s">
        <v>726</v>
      </c>
      <c r="AI8" s="215">
        <v>0</v>
      </c>
      <c r="AJ8" s="574" t="str">
        <f>IF(AI8=0," ",AI8/AI9)</f>
        <v xml:space="preserve"> </v>
      </c>
      <c r="AK8" s="573" t="s">
        <v>726</v>
      </c>
      <c r="AL8" s="215">
        <v>0</v>
      </c>
      <c r="AM8" s="574" t="str">
        <f>IF(AL8=0," ",AL8/AL9)</f>
        <v xml:space="preserve"> </v>
      </c>
      <c r="AN8" s="573" t="s">
        <v>726</v>
      </c>
      <c r="AO8" s="215">
        <v>0</v>
      </c>
      <c r="AP8" s="574" t="str">
        <f>IF(AO8=0," ",AO8/AO9)</f>
        <v xml:space="preserve"> </v>
      </c>
      <c r="AQ8" s="573" t="s">
        <v>726</v>
      </c>
      <c r="AR8" s="215"/>
      <c r="AS8" s="574" t="str">
        <f>IF(AR8=0," ",AR8/AR9)</f>
        <v xml:space="preserve"> </v>
      </c>
      <c r="AT8" s="573"/>
      <c r="AU8" s="215"/>
      <c r="AV8" s="574" t="str">
        <f>IF(AU8=0," ",AU8/AU9)</f>
        <v xml:space="preserve"> </v>
      </c>
      <c r="AW8" s="573"/>
      <c r="AX8" s="215"/>
      <c r="AY8" s="574" t="str">
        <f>IF(AX8=0," ",AX8/AX9)</f>
        <v xml:space="preserve"> </v>
      </c>
      <c r="AZ8" s="573"/>
      <c r="BA8" s="215"/>
      <c r="BB8" s="574" t="str">
        <f>IF(BA8=0," ",BA8/BA9)</f>
        <v xml:space="preserve"> </v>
      </c>
      <c r="BC8" s="573"/>
      <c r="BD8" s="582" t="s">
        <v>727</v>
      </c>
      <c r="BE8" s="182"/>
      <c r="BF8" s="637"/>
      <c r="BG8" s="624"/>
      <c r="BH8" s="624"/>
      <c r="BI8" s="627"/>
      <c r="BJ8" s="630"/>
      <c r="BK8" s="633"/>
    </row>
    <row r="9" spans="2:63" ht="40.5" hidden="1" customHeight="1" x14ac:dyDescent="0.2">
      <c r="B9" s="211" t="s">
        <v>87</v>
      </c>
      <c r="C9" s="588"/>
      <c r="D9" s="589"/>
      <c r="E9" s="588"/>
      <c r="F9" s="588"/>
      <c r="G9" s="588"/>
      <c r="H9" s="587"/>
      <c r="I9" s="601"/>
      <c r="J9" s="641"/>
      <c r="K9" s="601"/>
      <c r="L9" s="601"/>
      <c r="M9" s="602"/>
      <c r="N9" s="588"/>
      <c r="O9" s="593"/>
      <c r="P9" s="576"/>
      <c r="Q9" s="182"/>
      <c r="R9" s="603"/>
      <c r="S9" s="212" t="s">
        <v>728</v>
      </c>
      <c r="T9" s="213"/>
      <c r="U9" s="586"/>
      <c r="V9" s="587"/>
      <c r="W9" s="213"/>
      <c r="X9" s="586"/>
      <c r="Y9" s="587"/>
      <c r="Z9" s="213"/>
      <c r="AA9" s="586"/>
      <c r="AB9" s="587"/>
      <c r="AC9" s="213"/>
      <c r="AD9" s="586"/>
      <c r="AE9" s="587"/>
      <c r="AF9" s="213">
        <v>0</v>
      </c>
      <c r="AG9" s="586"/>
      <c r="AH9" s="587"/>
      <c r="AI9" s="213">
        <v>0</v>
      </c>
      <c r="AJ9" s="586"/>
      <c r="AK9" s="587"/>
      <c r="AL9" s="213">
        <v>0</v>
      </c>
      <c r="AM9" s="586"/>
      <c r="AN9" s="587"/>
      <c r="AO9" s="213">
        <v>0</v>
      </c>
      <c r="AP9" s="586"/>
      <c r="AQ9" s="587"/>
      <c r="AR9" s="213"/>
      <c r="AS9" s="586"/>
      <c r="AT9" s="587"/>
      <c r="AU9" s="213"/>
      <c r="AV9" s="586"/>
      <c r="AW9" s="587"/>
      <c r="AX9" s="213"/>
      <c r="AY9" s="586"/>
      <c r="AZ9" s="587"/>
      <c r="BA9" s="213"/>
      <c r="BB9" s="586"/>
      <c r="BC9" s="587"/>
      <c r="BD9" s="599"/>
      <c r="BE9" s="182"/>
      <c r="BF9" s="637"/>
      <c r="BG9" s="624"/>
      <c r="BH9" s="624"/>
      <c r="BI9" s="627"/>
      <c r="BJ9" s="630"/>
      <c r="BK9" s="633"/>
    </row>
    <row r="10" spans="2:63" ht="40.5" hidden="1" customHeight="1" x14ac:dyDescent="0.2">
      <c r="B10" s="211" t="s">
        <v>87</v>
      </c>
      <c r="C10" s="588"/>
      <c r="D10" s="589"/>
      <c r="E10" s="588"/>
      <c r="F10" s="588"/>
      <c r="G10" s="588"/>
      <c r="H10" s="573">
        <v>1</v>
      </c>
      <c r="I10" s="600" t="s">
        <v>729</v>
      </c>
      <c r="J10" s="641"/>
      <c r="K10" s="600" t="s">
        <v>730</v>
      </c>
      <c r="L10" s="600" t="s">
        <v>731</v>
      </c>
      <c r="M10" s="618">
        <v>95</v>
      </c>
      <c r="N10" s="588"/>
      <c r="O10" s="593"/>
      <c r="P10" s="576"/>
      <c r="Q10" s="182"/>
      <c r="R10" s="578" t="s">
        <v>606</v>
      </c>
      <c r="S10" s="214" t="s">
        <v>732</v>
      </c>
      <c r="T10" s="215"/>
      <c r="U10" s="574" t="str">
        <f>IF(T10=0," ",T10/T11)</f>
        <v xml:space="preserve"> </v>
      </c>
      <c r="V10" s="573"/>
      <c r="W10" s="215"/>
      <c r="X10" s="574" t="str">
        <f>IF(W10=0," ",W10/W11)</f>
        <v xml:space="preserve"> </v>
      </c>
      <c r="Y10" s="573"/>
      <c r="Z10" s="215"/>
      <c r="AA10" s="574" t="str">
        <f>IF(Z10=0," ",Z10/Z11)</f>
        <v xml:space="preserve"> </v>
      </c>
      <c r="AB10" s="573"/>
      <c r="AC10" s="216"/>
      <c r="AD10" s="597" t="str">
        <f>IF(AC10=0," ",AC10/AC11)</f>
        <v xml:space="preserve"> </v>
      </c>
      <c r="AE10" s="595"/>
      <c r="AF10" s="216">
        <v>0</v>
      </c>
      <c r="AG10" s="597" t="str">
        <f>IF(AF10=0," ",AF10/AF11)</f>
        <v xml:space="preserve"> </v>
      </c>
      <c r="AH10" s="595" t="s">
        <v>733</v>
      </c>
      <c r="AI10" s="215">
        <v>0</v>
      </c>
      <c r="AJ10" s="574" t="str">
        <f>IF(AI10=0," ",AI10/AI11)</f>
        <v xml:space="preserve"> </v>
      </c>
      <c r="AK10" s="573" t="s">
        <v>733</v>
      </c>
      <c r="AL10" s="215">
        <v>0</v>
      </c>
      <c r="AM10" s="574" t="str">
        <f>IF(AL10=0," ",AL10/AL11)</f>
        <v xml:space="preserve"> </v>
      </c>
      <c r="AN10" s="573" t="s">
        <v>733</v>
      </c>
      <c r="AO10" s="215">
        <v>0</v>
      </c>
      <c r="AP10" s="574" t="str">
        <f>IF(AO10=0," ",AO10/AO11)</f>
        <v xml:space="preserve"> </v>
      </c>
      <c r="AQ10" s="573" t="s">
        <v>733</v>
      </c>
      <c r="AR10" s="215"/>
      <c r="AS10" s="574" t="str">
        <f>IF(AR10=0," ",AR10/AR11)</f>
        <v xml:space="preserve"> </v>
      </c>
      <c r="AT10" s="573"/>
      <c r="AU10" s="215"/>
      <c r="AV10" s="574" t="str">
        <f>IF(AU10=0," ",AU10/AU11)</f>
        <v xml:space="preserve"> </v>
      </c>
      <c r="AW10" s="573"/>
      <c r="AX10" s="215"/>
      <c r="AY10" s="574" t="str">
        <f>IF(AX10=0," ",AX10/AX11)</f>
        <v xml:space="preserve"> </v>
      </c>
      <c r="AZ10" s="573"/>
      <c r="BA10" s="215"/>
      <c r="BB10" s="574" t="str">
        <f>IF(BA10=0," ",BA10/BA11)</f>
        <v xml:space="preserve"> </v>
      </c>
      <c r="BC10" s="573"/>
      <c r="BD10" s="582" t="s">
        <v>734</v>
      </c>
      <c r="BE10" s="182"/>
      <c r="BF10" s="637"/>
      <c r="BG10" s="624"/>
      <c r="BH10" s="624"/>
      <c r="BI10" s="627"/>
      <c r="BJ10" s="630"/>
      <c r="BK10" s="633"/>
    </row>
    <row r="11" spans="2:63" ht="40.5" hidden="1" customHeight="1" x14ac:dyDescent="0.2">
      <c r="B11" s="211" t="s">
        <v>87</v>
      </c>
      <c r="C11" s="588"/>
      <c r="D11" s="589"/>
      <c r="E11" s="588"/>
      <c r="F11" s="588"/>
      <c r="G11" s="588"/>
      <c r="H11" s="643"/>
      <c r="I11" s="589"/>
      <c r="J11" s="642"/>
      <c r="K11" s="601"/>
      <c r="L11" s="601"/>
      <c r="M11" s="602"/>
      <c r="N11" s="588"/>
      <c r="O11" s="593"/>
      <c r="P11" s="576"/>
      <c r="Q11" s="182"/>
      <c r="R11" s="603"/>
      <c r="S11" s="212" t="s">
        <v>735</v>
      </c>
      <c r="T11" s="213"/>
      <c r="U11" s="586"/>
      <c r="V11" s="587"/>
      <c r="W11" s="213"/>
      <c r="X11" s="586"/>
      <c r="Y11" s="587"/>
      <c r="Z11" s="213"/>
      <c r="AA11" s="586"/>
      <c r="AB11" s="587"/>
      <c r="AC11" s="217"/>
      <c r="AD11" s="598"/>
      <c r="AE11" s="596"/>
      <c r="AF11" s="217">
        <v>2</v>
      </c>
      <c r="AG11" s="598"/>
      <c r="AH11" s="596"/>
      <c r="AI11" s="213">
        <v>2</v>
      </c>
      <c r="AJ11" s="586"/>
      <c r="AK11" s="587"/>
      <c r="AL11" s="213">
        <v>2</v>
      </c>
      <c r="AM11" s="586"/>
      <c r="AN11" s="587"/>
      <c r="AO11" s="213">
        <v>2</v>
      </c>
      <c r="AP11" s="586"/>
      <c r="AQ11" s="587"/>
      <c r="AR11" s="213"/>
      <c r="AS11" s="586"/>
      <c r="AT11" s="587"/>
      <c r="AU11" s="213"/>
      <c r="AV11" s="586"/>
      <c r="AW11" s="587"/>
      <c r="AX11" s="213"/>
      <c r="AY11" s="586"/>
      <c r="AZ11" s="587"/>
      <c r="BA11" s="213"/>
      <c r="BB11" s="586"/>
      <c r="BC11" s="587"/>
      <c r="BD11" s="599"/>
      <c r="BE11" s="182"/>
      <c r="BF11" s="637"/>
      <c r="BG11" s="624"/>
      <c r="BH11" s="624"/>
      <c r="BI11" s="627"/>
      <c r="BJ11" s="630"/>
      <c r="BK11" s="633"/>
    </row>
    <row r="12" spans="2:63" ht="63.75" hidden="1" customHeight="1" x14ac:dyDescent="0.2">
      <c r="B12" s="211" t="s">
        <v>87</v>
      </c>
      <c r="C12" s="588"/>
      <c r="D12" s="589"/>
      <c r="E12" s="588"/>
      <c r="F12" s="588"/>
      <c r="G12" s="588"/>
      <c r="H12" s="644">
        <v>2</v>
      </c>
      <c r="I12" s="589"/>
      <c r="J12" s="642"/>
      <c r="K12" s="589" t="s">
        <v>736</v>
      </c>
      <c r="L12" s="589" t="s">
        <v>737</v>
      </c>
      <c r="M12" s="591">
        <v>100</v>
      </c>
      <c r="N12" s="588"/>
      <c r="O12" s="593"/>
      <c r="P12" s="576"/>
      <c r="Q12" s="182"/>
      <c r="R12" s="622" t="s">
        <v>606</v>
      </c>
      <c r="S12" s="218" t="s">
        <v>738</v>
      </c>
      <c r="T12" s="219"/>
      <c r="U12" s="621" t="str">
        <f>IF(T12=0," ",T12/T13)</f>
        <v xml:space="preserve"> </v>
      </c>
      <c r="V12" s="588"/>
      <c r="W12" s="219"/>
      <c r="X12" s="621" t="str">
        <f>IF(W12=0," ",W12/W13)</f>
        <v xml:space="preserve"> </v>
      </c>
      <c r="Y12" s="588"/>
      <c r="Z12" s="219"/>
      <c r="AA12" s="621" t="str">
        <f>IF(Z12=0," ",Z12/Z13)</f>
        <v xml:space="preserve"> </v>
      </c>
      <c r="AB12" s="588"/>
      <c r="AC12" s="219"/>
      <c r="AD12" s="621" t="str">
        <f>IF(AC12=0," ",AC12/AC13)</f>
        <v xml:space="preserve"> </v>
      </c>
      <c r="AE12" s="588"/>
      <c r="AF12" s="219">
        <v>0</v>
      </c>
      <c r="AG12" s="621" t="str">
        <f>IF(AF12=0," ",AF12/AF13)</f>
        <v xml:space="preserve"> </v>
      </c>
      <c r="AH12" s="588" t="s">
        <v>739</v>
      </c>
      <c r="AI12" s="219">
        <v>0</v>
      </c>
      <c r="AJ12" s="621" t="str">
        <f>IF(AI12=0," ",AI12/AI13)</f>
        <v xml:space="preserve"> </v>
      </c>
      <c r="AK12" s="588" t="s">
        <v>739</v>
      </c>
      <c r="AL12" s="219">
        <v>0</v>
      </c>
      <c r="AM12" s="621" t="str">
        <f>IF(AL12=0," ",AL12/AL13)</f>
        <v xml:space="preserve"> </v>
      </c>
      <c r="AN12" s="588" t="s">
        <v>739</v>
      </c>
      <c r="AO12" s="219">
        <v>1</v>
      </c>
      <c r="AP12" s="621">
        <f>IF(AO12=0," ",AO12/AO13)</f>
        <v>1</v>
      </c>
      <c r="AQ12" s="588" t="s">
        <v>739</v>
      </c>
      <c r="AR12" s="219"/>
      <c r="AS12" s="621" t="str">
        <f>IF(AR12=0," ",AR12/AR13)</f>
        <v xml:space="preserve"> </v>
      </c>
      <c r="AT12" s="588"/>
      <c r="AU12" s="219"/>
      <c r="AV12" s="621" t="str">
        <f>IF(AU12=0," ",AU12/AU13)</f>
        <v xml:space="preserve"> </v>
      </c>
      <c r="AW12" s="588"/>
      <c r="AX12" s="219"/>
      <c r="AY12" s="621" t="str">
        <f>IF(AX12=0," ",AX12/AX13)</f>
        <v xml:space="preserve"> </v>
      </c>
      <c r="AZ12" s="588"/>
      <c r="BA12" s="219"/>
      <c r="BB12" s="621" t="str">
        <f>IF(BA12=0," ",BA12/BA13)</f>
        <v xml:space="preserve"> </v>
      </c>
      <c r="BC12" s="588"/>
      <c r="BD12" s="582" t="s">
        <v>740</v>
      </c>
      <c r="BE12" s="182"/>
      <c r="BF12" s="637"/>
      <c r="BG12" s="624"/>
      <c r="BH12" s="624"/>
      <c r="BI12" s="627"/>
      <c r="BJ12" s="630"/>
      <c r="BK12" s="633"/>
    </row>
    <row r="13" spans="2:63" ht="63.75" hidden="1" customHeight="1" x14ac:dyDescent="0.2">
      <c r="B13" s="220" t="s">
        <v>87</v>
      </c>
      <c r="C13" s="570"/>
      <c r="D13" s="590"/>
      <c r="E13" s="570"/>
      <c r="F13" s="570"/>
      <c r="G13" s="570"/>
      <c r="H13" s="620"/>
      <c r="I13" s="590"/>
      <c r="J13" s="221"/>
      <c r="K13" s="590"/>
      <c r="L13" s="590"/>
      <c r="M13" s="592"/>
      <c r="N13" s="570"/>
      <c r="O13" s="594"/>
      <c r="P13" s="577"/>
      <c r="Q13" s="182"/>
      <c r="R13" s="603"/>
      <c r="S13" s="212" t="s">
        <v>741</v>
      </c>
      <c r="T13" s="213"/>
      <c r="U13" s="586"/>
      <c r="V13" s="587"/>
      <c r="W13" s="213"/>
      <c r="X13" s="586"/>
      <c r="Y13" s="587"/>
      <c r="Z13" s="213"/>
      <c r="AA13" s="586"/>
      <c r="AB13" s="587"/>
      <c r="AC13" s="213"/>
      <c r="AD13" s="586"/>
      <c r="AE13" s="587"/>
      <c r="AF13" s="213">
        <v>0</v>
      </c>
      <c r="AG13" s="586"/>
      <c r="AH13" s="587"/>
      <c r="AI13" s="213">
        <v>0</v>
      </c>
      <c r="AJ13" s="586"/>
      <c r="AK13" s="587"/>
      <c r="AL13" s="213">
        <v>0</v>
      </c>
      <c r="AM13" s="586"/>
      <c r="AN13" s="587"/>
      <c r="AO13" s="213">
        <v>1</v>
      </c>
      <c r="AP13" s="586"/>
      <c r="AQ13" s="587"/>
      <c r="AR13" s="213"/>
      <c r="AS13" s="586"/>
      <c r="AT13" s="587"/>
      <c r="AU13" s="213"/>
      <c r="AV13" s="586"/>
      <c r="AW13" s="587"/>
      <c r="AX13" s="213"/>
      <c r="AY13" s="586"/>
      <c r="AZ13" s="587"/>
      <c r="BA13" s="213"/>
      <c r="BB13" s="586"/>
      <c r="BC13" s="587"/>
      <c r="BD13" s="583"/>
      <c r="BE13" s="182"/>
      <c r="BF13" s="638"/>
      <c r="BG13" s="625"/>
      <c r="BH13" s="625"/>
      <c r="BI13" s="628"/>
      <c r="BJ13" s="631"/>
      <c r="BK13" s="634"/>
    </row>
    <row r="14" spans="2:63" ht="48" customHeight="1" x14ac:dyDescent="0.2">
      <c r="B14" s="207" t="s">
        <v>87</v>
      </c>
      <c r="C14" s="569" t="s">
        <v>708</v>
      </c>
      <c r="D14" s="616" t="s">
        <v>742</v>
      </c>
      <c r="E14" s="569" t="s">
        <v>743</v>
      </c>
      <c r="F14" s="569" t="s">
        <v>711</v>
      </c>
      <c r="G14" s="569" t="s">
        <v>712</v>
      </c>
      <c r="H14" s="569">
        <v>1</v>
      </c>
      <c r="I14" s="616" t="s">
        <v>744</v>
      </c>
      <c r="J14" s="616" t="s">
        <v>745</v>
      </c>
      <c r="K14" s="616" t="s">
        <v>746</v>
      </c>
      <c r="L14" s="616" t="s">
        <v>747</v>
      </c>
      <c r="M14" s="617">
        <v>100</v>
      </c>
      <c r="N14" s="569" t="s">
        <v>748</v>
      </c>
      <c r="O14" s="615" t="s">
        <v>749</v>
      </c>
      <c r="P14" s="581" t="s">
        <v>750</v>
      </c>
      <c r="Q14" s="182"/>
      <c r="R14" s="580" t="s">
        <v>269</v>
      </c>
      <c r="S14" s="208" t="s">
        <v>751</v>
      </c>
      <c r="T14" s="209"/>
      <c r="U14" s="604" t="str">
        <f>IF(T14=0," ",T14/T15)</f>
        <v xml:space="preserve"> </v>
      </c>
      <c r="V14" s="569"/>
      <c r="W14" s="209"/>
      <c r="X14" s="604" t="str">
        <f>IF(W14=0," ",W14/W15)</f>
        <v xml:space="preserve"> </v>
      </c>
      <c r="Y14" s="569"/>
      <c r="Z14" s="209"/>
      <c r="AA14" s="604" t="str">
        <f>IF(Z14=0," ",Z14/Z15)</f>
        <v xml:space="preserve"> </v>
      </c>
      <c r="AB14" s="569"/>
      <c r="AC14" s="209"/>
      <c r="AD14" s="604" t="str">
        <f>IF(AC14=0," ",AC14/AC15)</f>
        <v xml:space="preserve"> </v>
      </c>
      <c r="AE14" s="569"/>
      <c r="AF14" s="209">
        <v>0</v>
      </c>
      <c r="AG14" s="604" t="str">
        <f>IF(AF14=0," ",AF14/AF15)</f>
        <v xml:space="preserve"> </v>
      </c>
      <c r="AH14" s="569" t="s">
        <v>752</v>
      </c>
      <c r="AI14" s="209">
        <v>0</v>
      </c>
      <c r="AJ14" s="604" t="str">
        <f>IF(AI14=0," ",AI14/AI15)</f>
        <v xml:space="preserve"> </v>
      </c>
      <c r="AK14" s="569" t="s">
        <v>752</v>
      </c>
      <c r="AL14" s="209">
        <v>0</v>
      </c>
      <c r="AM14" s="604" t="str">
        <f>IF(AL14=0," ",AL14/AL15)</f>
        <v xml:space="preserve"> </v>
      </c>
      <c r="AN14" s="569" t="s">
        <v>752</v>
      </c>
      <c r="AO14" s="209">
        <v>0</v>
      </c>
      <c r="AP14" s="604" t="str">
        <f>IF(AO14=0," ",AO14/AO15)</f>
        <v xml:space="preserve"> </v>
      </c>
      <c r="AQ14" s="569" t="s">
        <v>753</v>
      </c>
      <c r="AR14" s="209"/>
      <c r="AS14" s="604" t="str">
        <f>IF(AR14=0," ",AR14/AR15)</f>
        <v xml:space="preserve"> </v>
      </c>
      <c r="AT14" s="569"/>
      <c r="AU14" s="209"/>
      <c r="AV14" s="604" t="str">
        <f>IF(AU14=0," ",AU14/AU15)</f>
        <v xml:space="preserve"> </v>
      </c>
      <c r="AW14" s="569"/>
      <c r="AX14" s="209"/>
      <c r="AY14" s="604" t="str">
        <f>IF(AX14=0," ",AX14/AX15)</f>
        <v xml:space="preserve"> </v>
      </c>
      <c r="AZ14" s="569"/>
      <c r="BA14" s="209"/>
      <c r="BB14" s="604" t="str">
        <f>IF(BA14=0," ",BA14/BA15)</f>
        <v xml:space="preserve"> </v>
      </c>
      <c r="BC14" s="569"/>
      <c r="BD14" s="605" t="s">
        <v>754</v>
      </c>
      <c r="BE14" s="182"/>
      <c r="BF14" s="606" t="s">
        <v>755</v>
      </c>
      <c r="BG14" s="607"/>
      <c r="BH14" s="607"/>
      <c r="BI14" s="607"/>
      <c r="BJ14" s="607"/>
      <c r="BK14" s="608"/>
    </row>
    <row r="15" spans="2:63" ht="42.75" customHeight="1" thickBot="1" x14ac:dyDescent="0.25">
      <c r="B15" s="211" t="s">
        <v>87</v>
      </c>
      <c r="C15" s="588"/>
      <c r="D15" s="589"/>
      <c r="E15" s="588"/>
      <c r="F15" s="588"/>
      <c r="G15" s="588"/>
      <c r="H15" s="587"/>
      <c r="I15" s="589"/>
      <c r="J15" s="589"/>
      <c r="K15" s="601"/>
      <c r="L15" s="601"/>
      <c r="M15" s="602"/>
      <c r="N15" s="588"/>
      <c r="O15" s="593"/>
      <c r="P15" s="576"/>
      <c r="Q15" s="182"/>
      <c r="R15" s="603"/>
      <c r="S15" s="212" t="s">
        <v>756</v>
      </c>
      <c r="T15" s="213"/>
      <c r="U15" s="586"/>
      <c r="V15" s="587"/>
      <c r="W15" s="213"/>
      <c r="X15" s="586"/>
      <c r="Y15" s="587"/>
      <c r="Z15" s="213"/>
      <c r="AA15" s="586"/>
      <c r="AB15" s="587"/>
      <c r="AC15" s="213"/>
      <c r="AD15" s="586"/>
      <c r="AE15" s="587"/>
      <c r="AF15" s="213">
        <v>0</v>
      </c>
      <c r="AG15" s="586"/>
      <c r="AH15" s="587"/>
      <c r="AI15" s="213">
        <v>0</v>
      </c>
      <c r="AJ15" s="586"/>
      <c r="AK15" s="587"/>
      <c r="AL15" s="213">
        <v>0</v>
      </c>
      <c r="AM15" s="586"/>
      <c r="AN15" s="587"/>
      <c r="AO15" s="213">
        <v>0</v>
      </c>
      <c r="AP15" s="586"/>
      <c r="AQ15" s="587"/>
      <c r="AR15" s="213"/>
      <c r="AS15" s="586"/>
      <c r="AT15" s="587"/>
      <c r="AU15" s="213"/>
      <c r="AV15" s="586"/>
      <c r="AW15" s="587"/>
      <c r="AX15" s="213"/>
      <c r="AY15" s="586"/>
      <c r="AZ15" s="587"/>
      <c r="BA15" s="213"/>
      <c r="BB15" s="586"/>
      <c r="BC15" s="587"/>
      <c r="BD15" s="599"/>
      <c r="BE15" s="182"/>
      <c r="BF15" s="609"/>
      <c r="BG15" s="610"/>
      <c r="BH15" s="610"/>
      <c r="BI15" s="610"/>
      <c r="BJ15" s="610"/>
      <c r="BK15" s="611"/>
    </row>
    <row r="16" spans="2:63" ht="39.75" hidden="1" customHeight="1" x14ac:dyDescent="0.2">
      <c r="B16" s="211" t="s">
        <v>87</v>
      </c>
      <c r="C16" s="588"/>
      <c r="D16" s="589"/>
      <c r="E16" s="588"/>
      <c r="F16" s="588"/>
      <c r="G16" s="588"/>
      <c r="H16" s="573">
        <v>2</v>
      </c>
      <c r="I16" s="589"/>
      <c r="J16" s="589"/>
      <c r="K16" s="600" t="s">
        <v>757</v>
      </c>
      <c r="L16" s="600" t="s">
        <v>758</v>
      </c>
      <c r="M16" s="618">
        <v>100</v>
      </c>
      <c r="N16" s="588"/>
      <c r="O16" s="593"/>
      <c r="P16" s="576"/>
      <c r="Q16" s="182"/>
      <c r="R16" s="578" t="s">
        <v>269</v>
      </c>
      <c r="S16" s="214" t="s">
        <v>759</v>
      </c>
      <c r="T16" s="215"/>
      <c r="U16" s="574" t="str">
        <f>IF(T16=0," ",T16/T17)</f>
        <v xml:space="preserve"> </v>
      </c>
      <c r="V16" s="573"/>
      <c r="W16" s="215"/>
      <c r="X16" s="574" t="str">
        <f>IF(W16=0," ",W16/W17)</f>
        <v xml:space="preserve"> </v>
      </c>
      <c r="Y16" s="573"/>
      <c r="Z16" s="215"/>
      <c r="AA16" s="574" t="str">
        <f>IF(Z16=0," ",Z16/Z17)</f>
        <v xml:space="preserve"> </v>
      </c>
      <c r="AB16" s="573"/>
      <c r="AC16" s="215"/>
      <c r="AD16" s="574" t="str">
        <f>IF(AC16=0," ",AC16/AC17)</f>
        <v xml:space="preserve"> </v>
      </c>
      <c r="AE16" s="573"/>
      <c r="AF16" s="215">
        <v>122</v>
      </c>
      <c r="AG16" s="574">
        <f>IF(AF16=0," ",AF16/AF17)</f>
        <v>1</v>
      </c>
      <c r="AH16" s="573" t="s">
        <v>760</v>
      </c>
      <c r="AI16" s="215">
        <v>115</v>
      </c>
      <c r="AJ16" s="574">
        <f>IF(AI16=0," ",AI16/AI17)</f>
        <v>1</v>
      </c>
      <c r="AK16" s="573" t="s">
        <v>760</v>
      </c>
      <c r="AL16" s="215">
        <v>136</v>
      </c>
      <c r="AM16" s="574">
        <f>IF(AL16=0," ",AL16/AL17)</f>
        <v>1</v>
      </c>
      <c r="AN16" s="573" t="s">
        <v>761</v>
      </c>
      <c r="AO16" s="215">
        <v>128</v>
      </c>
      <c r="AP16" s="574">
        <f>IF(AO16=0," ",AO16/AO17)</f>
        <v>1</v>
      </c>
      <c r="AQ16" s="573" t="s">
        <v>760</v>
      </c>
      <c r="AR16" s="215"/>
      <c r="AS16" s="574" t="str">
        <f>IF(AR16=0," ",AR16/AR17)</f>
        <v xml:space="preserve"> </v>
      </c>
      <c r="AT16" s="573"/>
      <c r="AU16" s="215"/>
      <c r="AV16" s="574" t="str">
        <f>IF(AU16=0," ",AU16/AU17)</f>
        <v xml:space="preserve"> </v>
      </c>
      <c r="AW16" s="573"/>
      <c r="AX16" s="215"/>
      <c r="AY16" s="574" t="str">
        <f>IF(AX16=0," ",AX16/AX17)</f>
        <v xml:space="preserve"> </v>
      </c>
      <c r="AZ16" s="573"/>
      <c r="BA16" s="215"/>
      <c r="BB16" s="574" t="str">
        <f>IF(BA16=0," ",BA16/BA17)</f>
        <v xml:space="preserve"> </v>
      </c>
      <c r="BC16" s="573"/>
      <c r="BD16" s="582" t="s">
        <v>762</v>
      </c>
      <c r="BE16" s="182"/>
      <c r="BF16" s="609"/>
      <c r="BG16" s="610"/>
      <c r="BH16" s="610"/>
      <c r="BI16" s="610"/>
      <c r="BJ16" s="610"/>
      <c r="BK16" s="611"/>
    </row>
    <row r="17" spans="2:63" ht="63.75" hidden="1" customHeight="1" x14ac:dyDescent="0.2">
      <c r="B17" s="211" t="s">
        <v>87</v>
      </c>
      <c r="C17" s="588"/>
      <c r="D17" s="589"/>
      <c r="E17" s="588"/>
      <c r="F17" s="588"/>
      <c r="G17" s="588"/>
      <c r="H17" s="587"/>
      <c r="I17" s="601"/>
      <c r="J17" s="589"/>
      <c r="K17" s="601"/>
      <c r="L17" s="601"/>
      <c r="M17" s="602"/>
      <c r="N17" s="588"/>
      <c r="O17" s="593"/>
      <c r="P17" s="576"/>
      <c r="Q17" s="182"/>
      <c r="R17" s="603"/>
      <c r="S17" s="212" t="s">
        <v>763</v>
      </c>
      <c r="T17" s="213"/>
      <c r="U17" s="586"/>
      <c r="V17" s="587"/>
      <c r="W17" s="213"/>
      <c r="X17" s="586"/>
      <c r="Y17" s="587"/>
      <c r="Z17" s="213"/>
      <c r="AA17" s="586"/>
      <c r="AB17" s="587"/>
      <c r="AC17" s="213"/>
      <c r="AD17" s="586"/>
      <c r="AE17" s="587"/>
      <c r="AF17" s="213">
        <v>122</v>
      </c>
      <c r="AG17" s="586"/>
      <c r="AH17" s="587"/>
      <c r="AI17" s="213">
        <v>115</v>
      </c>
      <c r="AJ17" s="586"/>
      <c r="AK17" s="587"/>
      <c r="AL17" s="213">
        <v>136</v>
      </c>
      <c r="AM17" s="586"/>
      <c r="AN17" s="587"/>
      <c r="AO17" s="213">
        <v>128</v>
      </c>
      <c r="AP17" s="586"/>
      <c r="AQ17" s="587"/>
      <c r="AR17" s="213"/>
      <c r="AS17" s="586"/>
      <c r="AT17" s="587"/>
      <c r="AU17" s="213"/>
      <c r="AV17" s="586"/>
      <c r="AW17" s="587"/>
      <c r="AX17" s="213"/>
      <c r="AY17" s="586"/>
      <c r="AZ17" s="587"/>
      <c r="BA17" s="213"/>
      <c r="BB17" s="586"/>
      <c r="BC17" s="587"/>
      <c r="BD17" s="599"/>
      <c r="BE17" s="182"/>
      <c r="BF17" s="609"/>
      <c r="BG17" s="610"/>
      <c r="BH17" s="610"/>
      <c r="BI17" s="610"/>
      <c r="BJ17" s="610"/>
      <c r="BK17" s="611"/>
    </row>
    <row r="18" spans="2:63" ht="41.25" hidden="1" customHeight="1" x14ac:dyDescent="0.2">
      <c r="B18" s="211" t="s">
        <v>87</v>
      </c>
      <c r="C18" s="588"/>
      <c r="D18" s="589"/>
      <c r="E18" s="588"/>
      <c r="F18" s="588"/>
      <c r="G18" s="588"/>
      <c r="H18" s="573">
        <v>1</v>
      </c>
      <c r="I18" s="600" t="s">
        <v>729</v>
      </c>
      <c r="J18" s="589"/>
      <c r="K18" s="589" t="s">
        <v>730</v>
      </c>
      <c r="L18" s="589" t="s">
        <v>764</v>
      </c>
      <c r="M18" s="591">
        <v>90</v>
      </c>
      <c r="N18" s="588"/>
      <c r="O18" s="593"/>
      <c r="P18" s="576"/>
      <c r="Q18" s="182"/>
      <c r="R18" s="578" t="s">
        <v>606</v>
      </c>
      <c r="S18" s="214" t="s">
        <v>765</v>
      </c>
      <c r="T18" s="215"/>
      <c r="U18" s="574" t="str">
        <f>IF(T18=0," ",T18/T19)</f>
        <v xml:space="preserve"> </v>
      </c>
      <c r="V18" s="573"/>
      <c r="W18" s="215"/>
      <c r="X18" s="574" t="str">
        <f>IF(W18=0," ",W18/W19)</f>
        <v xml:space="preserve"> </v>
      </c>
      <c r="Y18" s="573"/>
      <c r="Z18" s="215"/>
      <c r="AA18" s="574" t="str">
        <f>IF(Z18=0," ",Z18/Z19)</f>
        <v xml:space="preserve"> </v>
      </c>
      <c r="AB18" s="573"/>
      <c r="AC18" s="216"/>
      <c r="AD18" s="597" t="str">
        <f>IF(AC18=0," ",AC18/AC19)</f>
        <v xml:space="preserve"> </v>
      </c>
      <c r="AE18" s="595"/>
      <c r="AF18" s="216">
        <v>1</v>
      </c>
      <c r="AG18" s="597">
        <f>IF(AF18=0," ",AF18/AF19)</f>
        <v>1</v>
      </c>
      <c r="AH18" s="595" t="s">
        <v>733</v>
      </c>
      <c r="AI18" s="215">
        <v>1</v>
      </c>
      <c r="AJ18" s="574">
        <f>IF(AI18=0," ",AI18/AI19)</f>
        <v>1</v>
      </c>
      <c r="AK18" s="573" t="s">
        <v>733</v>
      </c>
      <c r="AL18" s="215">
        <v>1</v>
      </c>
      <c r="AM18" s="574">
        <f>IF(AL18=0," ",AL18/AL19)</f>
        <v>1</v>
      </c>
      <c r="AN18" s="573" t="s">
        <v>733</v>
      </c>
      <c r="AO18" s="215">
        <v>1</v>
      </c>
      <c r="AP18" s="574">
        <f>IF(AO18=0," ",AO18/AO19)</f>
        <v>1</v>
      </c>
      <c r="AQ18" s="573" t="s">
        <v>733</v>
      </c>
      <c r="AR18" s="215"/>
      <c r="AS18" s="574" t="str">
        <f>IF(AR18=0," ",AR18/AR19)</f>
        <v xml:space="preserve"> </v>
      </c>
      <c r="AT18" s="573"/>
      <c r="AU18" s="215"/>
      <c r="AV18" s="574" t="str">
        <f>IF(AU18=0," ",AU18/AU19)</f>
        <v xml:space="preserve"> </v>
      </c>
      <c r="AW18" s="573"/>
      <c r="AX18" s="215"/>
      <c r="AY18" s="574" t="str">
        <f>IF(AX18=0," ",AX18/AX19)</f>
        <v xml:space="preserve"> </v>
      </c>
      <c r="AZ18" s="573"/>
      <c r="BA18" s="215"/>
      <c r="BB18" s="574" t="str">
        <f>IF(BA18=0," ",BA18/BA19)</f>
        <v xml:space="preserve"> </v>
      </c>
      <c r="BC18" s="573"/>
      <c r="BD18" s="582" t="s">
        <v>766</v>
      </c>
      <c r="BE18" s="182"/>
      <c r="BF18" s="609"/>
      <c r="BG18" s="610"/>
      <c r="BH18" s="610"/>
      <c r="BI18" s="610"/>
      <c r="BJ18" s="610"/>
      <c r="BK18" s="611"/>
    </row>
    <row r="19" spans="2:63" ht="81.75" hidden="1" customHeight="1" x14ac:dyDescent="0.2">
      <c r="B19" s="222" t="s">
        <v>87</v>
      </c>
      <c r="C19" s="588"/>
      <c r="D19" s="589"/>
      <c r="E19" s="588"/>
      <c r="F19" s="588"/>
      <c r="G19" s="588"/>
      <c r="H19" s="587"/>
      <c r="I19" s="589"/>
      <c r="J19" s="589"/>
      <c r="K19" s="601"/>
      <c r="L19" s="601"/>
      <c r="M19" s="602"/>
      <c r="N19" s="588"/>
      <c r="O19" s="593"/>
      <c r="P19" s="576"/>
      <c r="Q19" s="182"/>
      <c r="R19" s="603"/>
      <c r="S19" s="212" t="s">
        <v>767</v>
      </c>
      <c r="T19" s="213"/>
      <c r="U19" s="586"/>
      <c r="V19" s="587"/>
      <c r="W19" s="213"/>
      <c r="X19" s="586"/>
      <c r="Y19" s="587"/>
      <c r="Z19" s="213"/>
      <c r="AA19" s="586"/>
      <c r="AB19" s="587"/>
      <c r="AC19" s="217"/>
      <c r="AD19" s="598"/>
      <c r="AE19" s="596"/>
      <c r="AF19" s="217">
        <v>1</v>
      </c>
      <c r="AG19" s="598"/>
      <c r="AH19" s="596"/>
      <c r="AI19" s="213">
        <v>1</v>
      </c>
      <c r="AJ19" s="586"/>
      <c r="AK19" s="587"/>
      <c r="AL19" s="213">
        <v>1</v>
      </c>
      <c r="AM19" s="586"/>
      <c r="AN19" s="587"/>
      <c r="AO19" s="213">
        <v>1</v>
      </c>
      <c r="AP19" s="586"/>
      <c r="AQ19" s="587"/>
      <c r="AR19" s="213"/>
      <c r="AS19" s="586"/>
      <c r="AT19" s="587"/>
      <c r="AU19" s="213"/>
      <c r="AV19" s="586"/>
      <c r="AW19" s="587"/>
      <c r="AX19" s="213"/>
      <c r="AY19" s="586"/>
      <c r="AZ19" s="587"/>
      <c r="BA19" s="213"/>
      <c r="BB19" s="586"/>
      <c r="BC19" s="587"/>
      <c r="BD19" s="599"/>
      <c r="BE19" s="182"/>
      <c r="BF19" s="609"/>
      <c r="BG19" s="610"/>
      <c r="BH19" s="610"/>
      <c r="BI19" s="610"/>
      <c r="BJ19" s="610"/>
      <c r="BK19" s="611"/>
    </row>
    <row r="20" spans="2:63" ht="11.25" hidden="1" customHeight="1" x14ac:dyDescent="0.2">
      <c r="B20" s="211" t="s">
        <v>87</v>
      </c>
      <c r="C20" s="588"/>
      <c r="D20" s="589"/>
      <c r="E20" s="588"/>
      <c r="F20" s="588"/>
      <c r="G20" s="588"/>
      <c r="H20" s="619">
        <v>2</v>
      </c>
      <c r="I20" s="589"/>
      <c r="J20" s="589"/>
      <c r="K20" s="589" t="s">
        <v>736</v>
      </c>
      <c r="L20" s="589" t="s">
        <v>768</v>
      </c>
      <c r="M20" s="618">
        <v>95</v>
      </c>
      <c r="N20" s="588"/>
      <c r="O20" s="593"/>
      <c r="P20" s="576"/>
      <c r="Q20" s="182"/>
      <c r="R20" s="578" t="s">
        <v>606</v>
      </c>
      <c r="S20" s="214" t="s">
        <v>765</v>
      </c>
      <c r="T20" s="215"/>
      <c r="U20" s="574" t="str">
        <f>IF(T20=0," ",T20/T21)</f>
        <v xml:space="preserve"> </v>
      </c>
      <c r="V20" s="573"/>
      <c r="W20" s="215"/>
      <c r="X20" s="574" t="str">
        <f>IF(W20=0," ",W20/W21)</f>
        <v xml:space="preserve"> </v>
      </c>
      <c r="Y20" s="573"/>
      <c r="Z20" s="215"/>
      <c r="AA20" s="574" t="str">
        <f>IF(Z20=0," ",Z20/Z21)</f>
        <v xml:space="preserve"> </v>
      </c>
      <c r="AB20" s="573"/>
      <c r="AC20" s="215"/>
      <c r="AD20" s="574" t="str">
        <f>IF(AC20=0," ",AC20/AC21)</f>
        <v xml:space="preserve"> </v>
      </c>
      <c r="AE20" s="573"/>
      <c r="AF20" s="215">
        <v>0</v>
      </c>
      <c r="AG20" s="574" t="str">
        <f>IF(AF20=0," ",AF20/AF21)</f>
        <v xml:space="preserve"> </v>
      </c>
      <c r="AH20" s="573" t="s">
        <v>739</v>
      </c>
      <c r="AI20" s="215">
        <v>0</v>
      </c>
      <c r="AJ20" s="574" t="str">
        <f>IF(AI20=0," ",AI20/AI21)</f>
        <v xml:space="preserve"> </v>
      </c>
      <c r="AK20" s="573" t="s">
        <v>739</v>
      </c>
      <c r="AL20" s="215">
        <v>0</v>
      </c>
      <c r="AM20" s="574" t="str">
        <f>IF(AL20=0," ",AL20/AL21)</f>
        <v xml:space="preserve"> </v>
      </c>
      <c r="AN20" s="573" t="s">
        <v>739</v>
      </c>
      <c r="AO20" s="215">
        <v>0</v>
      </c>
      <c r="AP20" s="574" t="str">
        <f>IF(AO20=0," ",AO20/AO21)</f>
        <v xml:space="preserve"> </v>
      </c>
      <c r="AQ20" s="573" t="s">
        <v>739</v>
      </c>
      <c r="AR20" s="215"/>
      <c r="AS20" s="574" t="str">
        <f>IF(AR20=0," ",AR20/AR21)</f>
        <v xml:space="preserve"> </v>
      </c>
      <c r="AT20" s="573"/>
      <c r="AU20" s="215"/>
      <c r="AV20" s="574" t="str">
        <f>IF(AU20=0," ",AU20/AU21)</f>
        <v xml:space="preserve"> </v>
      </c>
      <c r="AW20" s="573"/>
      <c r="AX20" s="215"/>
      <c r="AY20" s="574" t="str">
        <f>IF(AX20=0," ",AX20/AX21)</f>
        <v xml:space="preserve"> </v>
      </c>
      <c r="AZ20" s="573"/>
      <c r="BA20" s="215"/>
      <c r="BB20" s="574" t="str">
        <f>IF(BA20=0," ",BA20/BA21)</f>
        <v xml:space="preserve"> </v>
      </c>
      <c r="BC20" s="573"/>
      <c r="BD20" s="582" t="s">
        <v>740</v>
      </c>
      <c r="BE20" s="182"/>
      <c r="BF20" s="609"/>
      <c r="BG20" s="610"/>
      <c r="BH20" s="610"/>
      <c r="BI20" s="610"/>
      <c r="BJ20" s="610"/>
      <c r="BK20" s="611"/>
    </row>
    <row r="21" spans="2:63" ht="54.75" hidden="1" customHeight="1" x14ac:dyDescent="0.2">
      <c r="B21" s="223" t="s">
        <v>87</v>
      </c>
      <c r="C21" s="570"/>
      <c r="D21" s="590"/>
      <c r="E21" s="570"/>
      <c r="F21" s="570"/>
      <c r="G21" s="570"/>
      <c r="H21" s="620"/>
      <c r="I21" s="590"/>
      <c r="J21" s="590"/>
      <c r="K21" s="590"/>
      <c r="L21" s="590"/>
      <c r="M21" s="592"/>
      <c r="N21" s="570"/>
      <c r="O21" s="594"/>
      <c r="P21" s="577"/>
      <c r="Q21" s="182"/>
      <c r="R21" s="603"/>
      <c r="S21" s="212" t="s">
        <v>767</v>
      </c>
      <c r="T21" s="213"/>
      <c r="U21" s="586"/>
      <c r="V21" s="587"/>
      <c r="W21" s="213"/>
      <c r="X21" s="586"/>
      <c r="Y21" s="587"/>
      <c r="Z21" s="213"/>
      <c r="AA21" s="586"/>
      <c r="AB21" s="587"/>
      <c r="AC21" s="213"/>
      <c r="AD21" s="586"/>
      <c r="AE21" s="587"/>
      <c r="AF21" s="213">
        <v>0</v>
      </c>
      <c r="AG21" s="586"/>
      <c r="AH21" s="587"/>
      <c r="AI21" s="213">
        <v>0</v>
      </c>
      <c r="AJ21" s="586"/>
      <c r="AK21" s="587"/>
      <c r="AL21" s="213">
        <v>0</v>
      </c>
      <c r="AM21" s="586"/>
      <c r="AN21" s="587"/>
      <c r="AO21" s="213">
        <v>0</v>
      </c>
      <c r="AP21" s="586"/>
      <c r="AQ21" s="587"/>
      <c r="AR21" s="213"/>
      <c r="AS21" s="586"/>
      <c r="AT21" s="587"/>
      <c r="AU21" s="213"/>
      <c r="AV21" s="586"/>
      <c r="AW21" s="587"/>
      <c r="AX21" s="213"/>
      <c r="AY21" s="586"/>
      <c r="AZ21" s="587"/>
      <c r="BA21" s="213"/>
      <c r="BB21" s="586"/>
      <c r="BC21" s="587"/>
      <c r="BD21" s="599"/>
      <c r="BE21" s="182"/>
      <c r="BF21" s="612"/>
      <c r="BG21" s="613"/>
      <c r="BH21" s="613"/>
      <c r="BI21" s="613"/>
      <c r="BJ21" s="613"/>
      <c r="BK21" s="614"/>
    </row>
    <row r="22" spans="2:63" ht="60.75" customHeight="1" x14ac:dyDescent="0.2">
      <c r="B22" s="224" t="s">
        <v>87</v>
      </c>
      <c r="C22" s="588" t="s">
        <v>708</v>
      </c>
      <c r="D22" s="589" t="s">
        <v>769</v>
      </c>
      <c r="E22" s="588" t="s">
        <v>710</v>
      </c>
      <c r="F22" s="588" t="s">
        <v>770</v>
      </c>
      <c r="G22" s="588" t="s">
        <v>771</v>
      </c>
      <c r="H22" s="588">
        <v>1</v>
      </c>
      <c r="I22" s="589" t="s">
        <v>772</v>
      </c>
      <c r="J22" s="589" t="s">
        <v>773</v>
      </c>
      <c r="K22" s="589" t="s">
        <v>774</v>
      </c>
      <c r="L22" s="589" t="s">
        <v>775</v>
      </c>
      <c r="M22" s="591">
        <v>95</v>
      </c>
      <c r="N22" s="588" t="s">
        <v>748</v>
      </c>
      <c r="O22" s="593" t="s">
        <v>770</v>
      </c>
      <c r="P22" s="576" t="s">
        <v>712</v>
      </c>
      <c r="Q22" s="182"/>
      <c r="R22" s="578" t="s">
        <v>269</v>
      </c>
      <c r="S22" s="214" t="s">
        <v>776</v>
      </c>
      <c r="T22" s="215"/>
      <c r="U22" s="574" t="str">
        <f>IF(T22=0," ",T22/T23)</f>
        <v xml:space="preserve"> </v>
      </c>
      <c r="V22" s="573"/>
      <c r="W22" s="215"/>
      <c r="X22" s="574" t="str">
        <f>IF(W22=0," ",W22/W23)</f>
        <v xml:space="preserve"> </v>
      </c>
      <c r="Y22" s="573"/>
      <c r="Z22" s="215"/>
      <c r="AA22" s="574" t="str">
        <f>IF(Z22=0," ",Z22/Z23)</f>
        <v xml:space="preserve"> </v>
      </c>
      <c r="AB22" s="573"/>
      <c r="AC22" s="215"/>
      <c r="AD22" s="574" t="str">
        <f>IF(AC22=0," ",AC22/AC23)</f>
        <v xml:space="preserve"> </v>
      </c>
      <c r="AE22" s="573"/>
      <c r="AF22" s="215">
        <v>0</v>
      </c>
      <c r="AG22" s="574" t="str">
        <f>IF(AF22=0," ",AF22/AF23)</f>
        <v xml:space="preserve"> </v>
      </c>
      <c r="AH22" s="573"/>
      <c r="AI22" s="215">
        <v>0</v>
      </c>
      <c r="AJ22" s="574" t="str">
        <f>IF(AI22=0," ",AI22/AI23)</f>
        <v xml:space="preserve"> </v>
      </c>
      <c r="AK22" s="573"/>
      <c r="AL22" s="215">
        <v>0</v>
      </c>
      <c r="AM22" s="574" t="str">
        <f>IF(AL22=0," ",AL22/AL23)</f>
        <v xml:space="preserve"> </v>
      </c>
      <c r="AN22" s="573"/>
      <c r="AO22" s="215">
        <v>0</v>
      </c>
      <c r="AP22" s="574" t="str">
        <f>IF(AO22=0," ",AO22/AO23)</f>
        <v xml:space="preserve"> </v>
      </c>
      <c r="AQ22" s="573" t="s">
        <v>720</v>
      </c>
      <c r="AR22" s="215"/>
      <c r="AS22" s="574" t="str">
        <f>IF(AR22=0," ",AR22/AR23)</f>
        <v xml:space="preserve"> </v>
      </c>
      <c r="AT22" s="573"/>
      <c r="AU22" s="215"/>
      <c r="AV22" s="574" t="str">
        <f>IF(AU22=0," ",AU22/AU23)</f>
        <v xml:space="preserve"> </v>
      </c>
      <c r="AW22" s="573"/>
      <c r="AX22" s="215"/>
      <c r="AY22" s="574" t="str">
        <f>IF(AX22=0," ",AX22/AX23)</f>
        <v xml:space="preserve"> </v>
      </c>
      <c r="AZ22" s="573"/>
      <c r="BA22" s="215"/>
      <c r="BB22" s="574" t="str">
        <f>IF(BA22=0," ",BA22/BA23)</f>
        <v xml:space="preserve"> </v>
      </c>
      <c r="BC22" s="573"/>
      <c r="BD22" s="582" t="s">
        <v>777</v>
      </c>
      <c r="BE22" s="182"/>
      <c r="BF22" s="584"/>
      <c r="BG22" s="569"/>
      <c r="BH22" s="569"/>
      <c r="BI22" s="571"/>
      <c r="BJ22" s="580"/>
      <c r="BK22" s="581"/>
    </row>
    <row r="23" spans="2:63" ht="60.75" customHeight="1" thickBot="1" x14ac:dyDescent="0.25">
      <c r="B23" s="225" t="s">
        <v>87</v>
      </c>
      <c r="C23" s="570"/>
      <c r="D23" s="590"/>
      <c r="E23" s="570"/>
      <c r="F23" s="570"/>
      <c r="G23" s="570"/>
      <c r="H23" s="570"/>
      <c r="I23" s="590"/>
      <c r="J23" s="590"/>
      <c r="K23" s="590"/>
      <c r="L23" s="590"/>
      <c r="M23" s="592"/>
      <c r="N23" s="570"/>
      <c r="O23" s="594"/>
      <c r="P23" s="577"/>
      <c r="Q23" s="182"/>
      <c r="R23" s="579"/>
      <c r="S23" s="226" t="s">
        <v>778</v>
      </c>
      <c r="T23" s="227"/>
      <c r="U23" s="575"/>
      <c r="V23" s="570"/>
      <c r="W23" s="227"/>
      <c r="X23" s="575"/>
      <c r="Y23" s="570"/>
      <c r="Z23" s="227"/>
      <c r="AA23" s="575"/>
      <c r="AB23" s="570"/>
      <c r="AC23" s="227"/>
      <c r="AD23" s="575"/>
      <c r="AE23" s="570"/>
      <c r="AF23" s="227">
        <v>0</v>
      </c>
      <c r="AG23" s="575"/>
      <c r="AH23" s="570"/>
      <c r="AI23" s="227">
        <v>0</v>
      </c>
      <c r="AJ23" s="575"/>
      <c r="AK23" s="570"/>
      <c r="AL23" s="227">
        <v>0</v>
      </c>
      <c r="AM23" s="575"/>
      <c r="AN23" s="570"/>
      <c r="AO23" s="227">
        <v>0</v>
      </c>
      <c r="AP23" s="575"/>
      <c r="AQ23" s="570"/>
      <c r="AR23" s="227"/>
      <c r="AS23" s="575"/>
      <c r="AT23" s="570"/>
      <c r="AU23" s="227"/>
      <c r="AV23" s="575"/>
      <c r="AW23" s="570"/>
      <c r="AX23" s="227"/>
      <c r="AY23" s="575"/>
      <c r="AZ23" s="570"/>
      <c r="BA23" s="227"/>
      <c r="BB23" s="575"/>
      <c r="BC23" s="570"/>
      <c r="BD23" s="583"/>
      <c r="BE23" s="182"/>
      <c r="BF23" s="585"/>
      <c r="BG23" s="570"/>
      <c r="BH23" s="570"/>
      <c r="BI23" s="572"/>
      <c r="BJ23" s="579"/>
      <c r="BK23" s="577"/>
    </row>
    <row r="24" spans="2:63" s="184" customFormat="1" x14ac:dyDescent="0.2">
      <c r="B24" s="181"/>
      <c r="C24" s="182"/>
      <c r="D24" s="185"/>
      <c r="G24" s="182"/>
      <c r="I24" s="185"/>
      <c r="J24" s="185"/>
      <c r="K24" s="185"/>
      <c r="L24" s="186"/>
      <c r="M24" s="210"/>
      <c r="N24" s="210"/>
      <c r="O24" s="210"/>
      <c r="P24" s="210"/>
      <c r="Q24" s="210"/>
      <c r="R24" s="210"/>
      <c r="S24" s="210"/>
      <c r="V24" s="210"/>
      <c r="Y24" s="210"/>
      <c r="Z24" s="568"/>
      <c r="AA24" s="568"/>
      <c r="AB24" s="567"/>
      <c r="AC24" s="568"/>
      <c r="AE24" s="210"/>
      <c r="AF24" s="568"/>
      <c r="AH24" s="210"/>
      <c r="AI24" s="568"/>
      <c r="AK24" s="210"/>
      <c r="AL24" s="568"/>
      <c r="AN24" s="210"/>
      <c r="AO24" s="568"/>
      <c r="AQ24" s="210"/>
      <c r="AR24" s="568"/>
      <c r="AT24" s="210"/>
      <c r="AU24" s="568"/>
      <c r="AW24" s="210"/>
      <c r="AX24" s="568"/>
      <c r="AZ24" s="210"/>
      <c r="BA24" s="568"/>
      <c r="BC24" s="210"/>
      <c r="BD24" s="185"/>
      <c r="BE24" s="210"/>
      <c r="BF24" s="210"/>
      <c r="BG24" s="210"/>
      <c r="BH24" s="210"/>
      <c r="BI24" s="210"/>
      <c r="BJ24" s="210"/>
      <c r="BK24" s="210"/>
    </row>
    <row r="25" spans="2:63" s="184" customFormat="1" x14ac:dyDescent="0.2">
      <c r="B25" s="181"/>
      <c r="C25" s="182"/>
      <c r="D25" s="185"/>
      <c r="G25" s="182"/>
      <c r="I25" s="185"/>
      <c r="J25" s="185"/>
      <c r="K25" s="185"/>
      <c r="L25" s="186"/>
      <c r="M25" s="210"/>
      <c r="N25" s="210"/>
      <c r="O25" s="210"/>
      <c r="P25" s="210"/>
      <c r="Q25" s="210"/>
      <c r="R25" s="210"/>
      <c r="S25" s="210"/>
      <c r="V25" s="210"/>
      <c r="Y25" s="210"/>
      <c r="Z25" s="568"/>
      <c r="AA25" s="568"/>
      <c r="AB25" s="567"/>
      <c r="AC25" s="568"/>
      <c r="AD25" s="568"/>
      <c r="AE25" s="567"/>
      <c r="AF25" s="568"/>
      <c r="AG25" s="568"/>
      <c r="AH25" s="567"/>
      <c r="AI25" s="568"/>
      <c r="AJ25" s="568"/>
      <c r="AK25" s="567"/>
      <c r="AL25" s="568"/>
      <c r="AM25" s="568"/>
      <c r="AN25" s="567"/>
      <c r="AO25" s="568"/>
      <c r="AP25" s="568"/>
      <c r="AQ25" s="567"/>
      <c r="AR25" s="568"/>
      <c r="AS25" s="568"/>
      <c r="AT25" s="567"/>
      <c r="AU25" s="568"/>
      <c r="AV25" s="568"/>
      <c r="AW25" s="567"/>
      <c r="AX25" s="568"/>
      <c r="AY25" s="568"/>
      <c r="AZ25" s="567"/>
      <c r="BA25" s="568"/>
      <c r="BB25" s="568"/>
      <c r="BC25" s="567"/>
      <c r="BD25" s="185"/>
      <c r="BE25" s="210"/>
      <c r="BF25" s="210"/>
      <c r="BG25" s="210"/>
      <c r="BH25" s="210"/>
      <c r="BI25" s="210"/>
      <c r="BJ25" s="210"/>
      <c r="BK25" s="210"/>
    </row>
    <row r="26" spans="2:63" s="184" customFormat="1" x14ac:dyDescent="0.2">
      <c r="B26" s="181"/>
      <c r="C26" s="182"/>
      <c r="D26" s="185"/>
      <c r="G26" s="182"/>
      <c r="I26" s="185"/>
      <c r="J26" s="185"/>
      <c r="K26" s="185"/>
      <c r="L26" s="186"/>
      <c r="M26" s="210"/>
      <c r="N26" s="210"/>
      <c r="O26" s="210"/>
      <c r="P26" s="210"/>
      <c r="Q26" s="210"/>
      <c r="R26" s="210"/>
      <c r="S26" s="210"/>
      <c r="V26" s="210"/>
      <c r="Y26" s="210"/>
      <c r="AA26" s="568"/>
      <c r="AB26" s="567"/>
      <c r="AD26" s="568"/>
      <c r="AE26" s="567"/>
      <c r="AG26" s="568"/>
      <c r="AH26" s="567"/>
      <c r="AJ26" s="568"/>
      <c r="AK26" s="567"/>
      <c r="AM26" s="568"/>
      <c r="AN26" s="567"/>
      <c r="AP26" s="568"/>
      <c r="AQ26" s="567"/>
      <c r="AS26" s="568"/>
      <c r="AT26" s="567"/>
      <c r="AV26" s="568"/>
      <c r="AW26" s="567"/>
      <c r="AY26" s="568"/>
      <c r="AZ26" s="567"/>
      <c r="BB26" s="568"/>
      <c r="BC26" s="567"/>
      <c r="BD26" s="185"/>
      <c r="BE26" s="210"/>
      <c r="BF26" s="210"/>
      <c r="BG26" s="210"/>
      <c r="BH26" s="210"/>
      <c r="BI26" s="210"/>
      <c r="BJ26" s="210"/>
      <c r="BK26" s="210"/>
    </row>
    <row r="27" spans="2:63" s="184" customFormat="1" x14ac:dyDescent="0.2">
      <c r="B27" s="181"/>
      <c r="C27" s="182"/>
      <c r="D27" s="185"/>
      <c r="G27" s="182"/>
      <c r="I27" s="185"/>
      <c r="J27" s="185"/>
      <c r="K27" s="185"/>
      <c r="L27" s="186"/>
      <c r="M27" s="210"/>
      <c r="N27" s="210"/>
      <c r="O27" s="210"/>
      <c r="P27" s="210"/>
      <c r="Q27" s="210"/>
      <c r="R27" s="210"/>
      <c r="S27" s="210"/>
      <c r="V27" s="210"/>
      <c r="Y27" s="210"/>
      <c r="AA27" s="568"/>
      <c r="AB27" s="567"/>
      <c r="AD27" s="568"/>
      <c r="AE27" s="567"/>
      <c r="AH27" s="567"/>
      <c r="AJ27" s="568"/>
      <c r="AK27" s="567"/>
      <c r="AM27" s="568"/>
      <c r="AN27" s="567"/>
      <c r="AP27" s="568"/>
      <c r="AQ27" s="567"/>
      <c r="AS27" s="568"/>
      <c r="AT27" s="567"/>
      <c r="AV27" s="568"/>
      <c r="AW27" s="567"/>
      <c r="AY27" s="568"/>
      <c r="AZ27" s="567"/>
      <c r="BB27" s="568"/>
      <c r="BC27" s="567"/>
      <c r="BD27" s="185"/>
      <c r="BE27" s="210"/>
      <c r="BF27" s="210"/>
      <c r="BG27" s="210"/>
      <c r="BH27" s="210"/>
      <c r="BI27" s="210"/>
      <c r="BJ27" s="210"/>
      <c r="BK27" s="210"/>
    </row>
    <row r="28" spans="2:63" s="184" customFormat="1" x14ac:dyDescent="0.2">
      <c r="B28" s="181"/>
      <c r="C28" s="182"/>
      <c r="D28" s="185"/>
      <c r="G28" s="182"/>
      <c r="I28" s="185"/>
      <c r="J28" s="185"/>
      <c r="K28" s="185"/>
      <c r="L28" s="186"/>
      <c r="M28" s="210"/>
      <c r="N28" s="210"/>
      <c r="O28" s="210"/>
      <c r="P28" s="210"/>
      <c r="Q28" s="210"/>
      <c r="R28" s="210"/>
      <c r="S28" s="210"/>
      <c r="V28" s="210"/>
      <c r="Y28" s="210"/>
      <c r="AA28" s="568"/>
      <c r="AB28" s="210"/>
      <c r="AD28" s="568"/>
      <c r="AE28" s="567"/>
      <c r="AG28" s="568"/>
      <c r="AH28" s="567"/>
      <c r="AJ28" s="568"/>
      <c r="AK28" s="567"/>
      <c r="AM28" s="568"/>
      <c r="AN28" s="567"/>
      <c r="AP28" s="568"/>
      <c r="AQ28" s="567"/>
      <c r="AS28" s="568"/>
      <c r="AT28" s="567"/>
      <c r="AV28" s="568"/>
      <c r="AW28" s="567"/>
      <c r="AY28" s="568"/>
      <c r="AZ28" s="567"/>
      <c r="BB28" s="568"/>
      <c r="BC28" s="567"/>
      <c r="BD28" s="185"/>
      <c r="BE28" s="210"/>
      <c r="BF28" s="210"/>
      <c r="BG28" s="210"/>
      <c r="BH28" s="210"/>
      <c r="BI28" s="210"/>
      <c r="BJ28" s="210"/>
      <c r="BK28" s="210"/>
    </row>
    <row r="29" spans="2:63" s="184" customFormat="1" x14ac:dyDescent="0.2">
      <c r="B29" s="181"/>
      <c r="C29" s="182"/>
      <c r="D29" s="185"/>
      <c r="G29" s="182"/>
      <c r="I29" s="185"/>
      <c r="J29" s="185"/>
      <c r="K29" s="185"/>
      <c r="L29" s="186"/>
      <c r="M29" s="210"/>
      <c r="N29" s="210"/>
      <c r="O29" s="210"/>
      <c r="P29" s="210"/>
      <c r="Q29" s="210"/>
      <c r="R29" s="210"/>
      <c r="S29" s="210"/>
      <c r="V29" s="210"/>
      <c r="Y29" s="210"/>
      <c r="AA29" s="568"/>
      <c r="AB29" s="567"/>
      <c r="AD29" s="568"/>
      <c r="AE29" s="567"/>
      <c r="AG29" s="568"/>
      <c r="AH29" s="567"/>
      <c r="AJ29" s="568"/>
      <c r="AK29" s="567"/>
      <c r="AM29" s="568"/>
      <c r="AN29" s="567"/>
      <c r="AP29" s="568"/>
      <c r="AQ29" s="567"/>
      <c r="AS29" s="568"/>
      <c r="AT29" s="567"/>
      <c r="AV29" s="568"/>
      <c r="AW29" s="567"/>
      <c r="AY29" s="568"/>
      <c r="AZ29" s="567"/>
      <c r="BB29" s="568"/>
      <c r="BC29" s="567"/>
      <c r="BD29" s="185"/>
      <c r="BE29" s="210"/>
      <c r="BF29" s="210"/>
      <c r="BG29" s="210"/>
      <c r="BH29" s="210"/>
      <c r="BI29" s="210"/>
      <c r="BJ29" s="210"/>
      <c r="BK29" s="210"/>
    </row>
    <row r="30" spans="2:63" s="184" customFormat="1" x14ac:dyDescent="0.2">
      <c r="B30" s="181"/>
      <c r="C30" s="182"/>
      <c r="D30" s="185"/>
      <c r="G30" s="182"/>
      <c r="I30" s="185"/>
      <c r="J30" s="185"/>
      <c r="K30" s="185"/>
      <c r="L30" s="186"/>
      <c r="M30" s="210"/>
      <c r="N30" s="210"/>
      <c r="O30" s="210"/>
      <c r="P30" s="210"/>
      <c r="Q30" s="210"/>
      <c r="R30" s="210"/>
      <c r="S30" s="210"/>
      <c r="V30" s="210"/>
      <c r="Y30" s="210"/>
      <c r="AA30" s="568"/>
      <c r="AB30" s="567"/>
      <c r="AD30" s="568"/>
      <c r="AE30" s="567"/>
      <c r="AH30" s="567"/>
      <c r="AJ30" s="568"/>
      <c r="AK30" s="567"/>
      <c r="AM30" s="568"/>
      <c r="AN30" s="567"/>
      <c r="AP30" s="568"/>
      <c r="AQ30" s="567"/>
      <c r="AS30" s="568"/>
      <c r="AT30" s="567"/>
      <c r="AV30" s="568"/>
      <c r="AW30" s="567"/>
      <c r="AY30" s="568"/>
      <c r="AZ30" s="567"/>
      <c r="BB30" s="568"/>
      <c r="BC30" s="567"/>
      <c r="BD30" s="185"/>
      <c r="BE30" s="210"/>
      <c r="BF30" s="210"/>
      <c r="BG30" s="210"/>
      <c r="BH30" s="210"/>
      <c r="BI30" s="210"/>
      <c r="BJ30" s="210"/>
      <c r="BK30" s="210"/>
    </row>
    <row r="31" spans="2:63" s="184" customFormat="1" x14ac:dyDescent="0.2">
      <c r="B31" s="181"/>
      <c r="C31" s="182"/>
      <c r="D31" s="185"/>
      <c r="G31" s="182"/>
      <c r="I31" s="185"/>
      <c r="J31" s="185"/>
      <c r="K31" s="185"/>
      <c r="L31" s="186"/>
      <c r="M31" s="210"/>
      <c r="N31" s="210"/>
      <c r="O31" s="210"/>
      <c r="P31" s="210"/>
      <c r="Q31" s="210"/>
      <c r="R31" s="210"/>
      <c r="S31" s="210"/>
      <c r="V31" s="210"/>
      <c r="Y31" s="210"/>
      <c r="AA31" s="568"/>
      <c r="AB31" s="567"/>
      <c r="AD31" s="568"/>
      <c r="AE31" s="567"/>
      <c r="AG31" s="568"/>
      <c r="AH31" s="567"/>
      <c r="AJ31" s="568"/>
      <c r="AK31" s="567"/>
      <c r="AM31" s="568"/>
      <c r="AN31" s="567"/>
      <c r="AP31" s="568"/>
      <c r="AQ31" s="567"/>
      <c r="AS31" s="568"/>
      <c r="AT31" s="567"/>
      <c r="AV31" s="568"/>
      <c r="AW31" s="567"/>
      <c r="AY31" s="568"/>
      <c r="AZ31" s="567"/>
      <c r="BB31" s="568"/>
      <c r="BC31" s="567"/>
      <c r="BD31" s="185"/>
      <c r="BE31" s="210"/>
      <c r="BF31" s="210"/>
      <c r="BG31" s="210"/>
      <c r="BH31" s="210"/>
      <c r="BI31" s="210"/>
      <c r="BJ31" s="210"/>
      <c r="BK31" s="210"/>
    </row>
    <row r="32" spans="2:63" s="184" customFormat="1" x14ac:dyDescent="0.2">
      <c r="B32" s="181"/>
      <c r="C32" s="182"/>
      <c r="D32" s="185"/>
      <c r="G32" s="182"/>
      <c r="I32" s="185"/>
      <c r="J32" s="185"/>
      <c r="K32" s="185"/>
      <c r="L32" s="186"/>
      <c r="M32" s="210"/>
      <c r="N32" s="210"/>
      <c r="O32" s="210"/>
      <c r="P32" s="210"/>
      <c r="Q32" s="210"/>
      <c r="R32" s="210"/>
      <c r="S32" s="210"/>
      <c r="V32" s="210"/>
      <c r="Y32" s="210"/>
      <c r="AA32" s="568"/>
      <c r="AB32" s="567"/>
      <c r="AD32" s="568"/>
      <c r="AE32" s="567"/>
      <c r="AG32" s="568"/>
      <c r="AH32" s="567"/>
      <c r="AJ32" s="568"/>
      <c r="AK32" s="567"/>
      <c r="AM32" s="568"/>
      <c r="AN32" s="567"/>
      <c r="AP32" s="568"/>
      <c r="AQ32" s="567"/>
      <c r="AS32" s="568"/>
      <c r="AT32" s="567"/>
      <c r="AV32" s="568"/>
      <c r="AW32" s="567"/>
      <c r="AY32" s="568"/>
      <c r="AZ32" s="567"/>
      <c r="BB32" s="568"/>
      <c r="BC32" s="567"/>
      <c r="BD32" s="185"/>
      <c r="BE32" s="210"/>
      <c r="BF32" s="210"/>
      <c r="BG32" s="210"/>
      <c r="BH32" s="210"/>
      <c r="BI32" s="210"/>
      <c r="BJ32" s="210"/>
      <c r="BK32" s="210"/>
    </row>
    <row r="33" spans="2:63" s="184" customFormat="1" x14ac:dyDescent="0.2">
      <c r="B33" s="181"/>
      <c r="C33" s="182"/>
      <c r="D33" s="185"/>
      <c r="G33" s="182"/>
      <c r="I33" s="185"/>
      <c r="J33" s="185"/>
      <c r="K33" s="185"/>
      <c r="L33" s="186"/>
      <c r="M33" s="210"/>
      <c r="N33" s="210"/>
      <c r="O33" s="210"/>
      <c r="P33" s="210"/>
      <c r="Q33" s="210"/>
      <c r="R33" s="210"/>
      <c r="S33" s="210"/>
      <c r="V33" s="210"/>
      <c r="Y33" s="210"/>
      <c r="AA33" s="568"/>
      <c r="AB33" s="210"/>
      <c r="AD33" s="568"/>
      <c r="AE33" s="567"/>
      <c r="AG33" s="568"/>
      <c r="AH33" s="567"/>
      <c r="AJ33" s="568"/>
      <c r="AK33" s="567"/>
      <c r="AM33" s="568"/>
      <c r="AN33" s="567"/>
      <c r="AP33" s="568"/>
      <c r="AQ33" s="567"/>
      <c r="AS33" s="568"/>
      <c r="AT33" s="567"/>
      <c r="AV33" s="568"/>
      <c r="AW33" s="567"/>
      <c r="AY33" s="568"/>
      <c r="AZ33" s="567"/>
      <c r="BB33" s="568"/>
      <c r="BC33" s="567"/>
      <c r="BD33" s="185"/>
      <c r="BE33" s="210"/>
      <c r="BF33" s="210"/>
      <c r="BG33" s="210"/>
      <c r="BH33" s="210"/>
      <c r="BI33" s="210"/>
      <c r="BJ33" s="210"/>
      <c r="BK33" s="210"/>
    </row>
    <row r="34" spans="2:63" s="184" customFormat="1" x14ac:dyDescent="0.2">
      <c r="B34" s="181"/>
      <c r="C34" s="182"/>
      <c r="D34" s="185"/>
      <c r="G34" s="182"/>
      <c r="I34" s="185"/>
      <c r="J34" s="185"/>
      <c r="K34" s="185"/>
      <c r="L34" s="186"/>
      <c r="M34" s="210"/>
      <c r="N34" s="210"/>
      <c r="O34" s="210"/>
      <c r="P34" s="210"/>
      <c r="Q34" s="210"/>
      <c r="R34" s="210"/>
      <c r="S34" s="210"/>
      <c r="V34" s="210"/>
      <c r="Y34" s="210"/>
      <c r="AA34" s="568"/>
      <c r="AB34" s="567"/>
      <c r="AD34" s="568"/>
      <c r="AE34" s="567"/>
      <c r="AG34" s="568"/>
      <c r="AH34" s="567"/>
      <c r="AJ34" s="568"/>
      <c r="AK34" s="567"/>
      <c r="AM34" s="568"/>
      <c r="AN34" s="567"/>
      <c r="AP34" s="568"/>
      <c r="AQ34" s="567"/>
      <c r="AS34" s="568"/>
      <c r="AT34" s="567"/>
      <c r="AV34" s="568"/>
      <c r="AW34" s="567"/>
      <c r="AY34" s="568"/>
      <c r="AZ34" s="567"/>
      <c r="BB34" s="568"/>
      <c r="BC34" s="567"/>
      <c r="BD34" s="185"/>
      <c r="BE34" s="210"/>
      <c r="BF34" s="210"/>
      <c r="BG34" s="210"/>
      <c r="BH34" s="210"/>
      <c r="BI34" s="210"/>
      <c r="BJ34" s="210"/>
      <c r="BK34" s="210"/>
    </row>
    <row r="35" spans="2:63" s="184" customFormat="1" x14ac:dyDescent="0.2">
      <c r="B35" s="181"/>
      <c r="C35" s="182"/>
      <c r="D35" s="185"/>
      <c r="G35" s="182"/>
      <c r="I35" s="185"/>
      <c r="J35" s="185"/>
      <c r="K35" s="185"/>
      <c r="L35" s="186"/>
      <c r="M35" s="210"/>
      <c r="N35" s="210"/>
      <c r="O35" s="210"/>
      <c r="P35" s="210"/>
      <c r="Q35" s="210"/>
      <c r="R35" s="210"/>
      <c r="S35" s="210"/>
      <c r="V35" s="210"/>
      <c r="Y35" s="210"/>
      <c r="AA35" s="568"/>
      <c r="AB35" s="567"/>
      <c r="AD35" s="568"/>
      <c r="AE35" s="567"/>
      <c r="AG35" s="568"/>
      <c r="AH35" s="567"/>
      <c r="AJ35" s="568"/>
      <c r="AK35" s="567"/>
      <c r="AM35" s="568"/>
      <c r="AN35" s="567"/>
      <c r="AP35" s="568"/>
      <c r="AQ35" s="567"/>
      <c r="AS35" s="568"/>
      <c r="AT35" s="567"/>
      <c r="AV35" s="568"/>
      <c r="AW35" s="567"/>
      <c r="AY35" s="568"/>
      <c r="AZ35" s="567"/>
      <c r="BB35" s="568"/>
      <c r="BC35" s="567"/>
      <c r="BD35" s="185"/>
      <c r="BE35" s="210"/>
      <c r="BF35" s="210"/>
      <c r="BG35" s="210"/>
      <c r="BH35" s="210"/>
      <c r="BI35" s="210"/>
      <c r="BJ35" s="210"/>
      <c r="BK35" s="210"/>
    </row>
    <row r="36" spans="2:63" s="184" customFormat="1" x14ac:dyDescent="0.2">
      <c r="B36" s="181"/>
      <c r="C36" s="182"/>
      <c r="D36" s="185"/>
      <c r="G36" s="182"/>
      <c r="I36" s="185"/>
      <c r="J36" s="185"/>
      <c r="K36" s="185"/>
      <c r="L36" s="186"/>
      <c r="M36" s="210"/>
      <c r="N36" s="210"/>
      <c r="O36" s="210"/>
      <c r="P36" s="210"/>
      <c r="Q36" s="210"/>
      <c r="R36" s="210"/>
      <c r="S36" s="210"/>
      <c r="V36" s="210"/>
      <c r="Y36" s="210"/>
      <c r="AA36" s="568"/>
      <c r="AB36" s="210"/>
      <c r="AD36" s="568"/>
      <c r="AE36" s="567"/>
      <c r="AG36" s="568"/>
      <c r="AH36" s="567"/>
      <c r="AJ36" s="568"/>
      <c r="AK36" s="567"/>
      <c r="AM36" s="568"/>
      <c r="AN36" s="567"/>
      <c r="AP36" s="568"/>
      <c r="AQ36" s="567"/>
      <c r="AS36" s="568"/>
      <c r="AT36" s="567"/>
      <c r="AV36" s="568"/>
      <c r="AW36" s="567"/>
      <c r="AY36" s="568"/>
      <c r="AZ36" s="567"/>
      <c r="BB36" s="568"/>
      <c r="BC36" s="567"/>
      <c r="BD36" s="185"/>
      <c r="BE36" s="210"/>
      <c r="BF36" s="210"/>
      <c r="BG36" s="210"/>
      <c r="BH36" s="210"/>
      <c r="BI36" s="210"/>
      <c r="BJ36" s="210"/>
      <c r="BK36" s="210"/>
    </row>
    <row r="37" spans="2:63" s="184" customFormat="1" x14ac:dyDescent="0.2">
      <c r="B37" s="181"/>
      <c r="C37" s="182"/>
      <c r="D37" s="185"/>
      <c r="G37" s="182"/>
      <c r="I37" s="185"/>
      <c r="J37" s="185"/>
      <c r="K37" s="185"/>
      <c r="L37" s="186"/>
      <c r="M37" s="210"/>
      <c r="N37" s="210"/>
      <c r="O37" s="210"/>
      <c r="P37" s="210"/>
      <c r="Q37" s="210"/>
      <c r="R37" s="210"/>
      <c r="S37" s="210"/>
      <c r="V37" s="210"/>
      <c r="Y37" s="210"/>
      <c r="AA37" s="568"/>
      <c r="AB37" s="567"/>
      <c r="AD37" s="568"/>
      <c r="AE37" s="567"/>
      <c r="AG37" s="568"/>
      <c r="AH37" s="567"/>
      <c r="AJ37" s="568"/>
      <c r="AK37" s="567"/>
      <c r="AM37" s="568"/>
      <c r="AN37" s="567"/>
      <c r="AP37" s="568"/>
      <c r="AQ37" s="567"/>
      <c r="AS37" s="568"/>
      <c r="AT37" s="567"/>
      <c r="AV37" s="568"/>
      <c r="AW37" s="567"/>
      <c r="AY37" s="568"/>
      <c r="AZ37" s="567"/>
      <c r="BB37" s="568"/>
      <c r="BC37" s="567"/>
      <c r="BD37" s="185"/>
      <c r="BE37" s="210"/>
      <c r="BF37" s="210"/>
      <c r="BG37" s="210"/>
      <c r="BH37" s="210"/>
      <c r="BI37" s="210"/>
      <c r="BJ37" s="210"/>
      <c r="BK37" s="210"/>
    </row>
    <row r="38" spans="2:63" s="184" customFormat="1" x14ac:dyDescent="0.2">
      <c r="B38" s="181"/>
      <c r="C38" s="182"/>
      <c r="D38" s="185"/>
      <c r="G38" s="182"/>
      <c r="I38" s="185"/>
      <c r="J38" s="185"/>
      <c r="K38" s="185"/>
      <c r="L38" s="186"/>
      <c r="M38" s="210"/>
      <c r="N38" s="210"/>
      <c r="O38" s="210"/>
      <c r="P38" s="210"/>
      <c r="Q38" s="210"/>
      <c r="R38" s="210"/>
      <c r="S38" s="210"/>
      <c r="V38" s="210"/>
      <c r="Y38" s="210"/>
      <c r="AA38" s="568"/>
      <c r="AB38" s="567"/>
      <c r="AD38" s="568"/>
      <c r="AE38" s="567"/>
      <c r="AG38" s="568"/>
      <c r="AH38" s="567"/>
      <c r="AJ38" s="568"/>
      <c r="AK38" s="567"/>
      <c r="AM38" s="568"/>
      <c r="AN38" s="567"/>
      <c r="AP38" s="568"/>
      <c r="AQ38" s="567"/>
      <c r="AS38" s="568"/>
      <c r="AT38" s="567"/>
      <c r="AV38" s="568"/>
      <c r="AW38" s="567"/>
      <c r="AY38" s="568"/>
      <c r="AZ38" s="567"/>
      <c r="BB38" s="568"/>
      <c r="BC38" s="567"/>
      <c r="BD38" s="185"/>
      <c r="BE38" s="210"/>
      <c r="BF38" s="210"/>
      <c r="BG38" s="210"/>
      <c r="BH38" s="210"/>
      <c r="BI38" s="210"/>
      <c r="BJ38" s="210"/>
      <c r="BK38" s="210"/>
    </row>
    <row r="39" spans="2:63" s="184" customFormat="1" x14ac:dyDescent="0.2">
      <c r="B39" s="181"/>
      <c r="C39" s="182"/>
      <c r="D39" s="185"/>
      <c r="G39" s="182"/>
      <c r="I39" s="185"/>
      <c r="J39" s="185"/>
      <c r="K39" s="185"/>
      <c r="L39" s="186"/>
      <c r="M39" s="210"/>
      <c r="N39" s="210"/>
      <c r="O39" s="210"/>
      <c r="P39" s="210"/>
      <c r="Q39" s="210"/>
      <c r="R39" s="210"/>
      <c r="S39" s="210"/>
      <c r="V39" s="210"/>
      <c r="Y39" s="210"/>
      <c r="AA39" s="568"/>
      <c r="AB39" s="567"/>
      <c r="AD39" s="568"/>
      <c r="AE39" s="567"/>
      <c r="AG39" s="568"/>
      <c r="AH39" s="567"/>
      <c r="AJ39" s="568"/>
      <c r="AK39" s="567"/>
      <c r="AM39" s="568"/>
      <c r="AN39" s="567"/>
      <c r="AP39" s="568"/>
      <c r="AQ39" s="567"/>
      <c r="AS39" s="568"/>
      <c r="AT39" s="567"/>
      <c r="AV39" s="568"/>
      <c r="AW39" s="567"/>
      <c r="AY39" s="568"/>
      <c r="AZ39" s="567"/>
      <c r="BB39" s="568"/>
      <c r="BC39" s="567"/>
      <c r="BD39" s="185"/>
      <c r="BE39" s="210"/>
      <c r="BF39" s="210"/>
      <c r="BG39" s="210"/>
      <c r="BH39" s="210"/>
      <c r="BI39" s="210"/>
      <c r="BJ39" s="210"/>
      <c r="BK39" s="210"/>
    </row>
    <row r="40" spans="2:63" s="184" customFormat="1" x14ac:dyDescent="0.2">
      <c r="B40" s="181"/>
      <c r="C40" s="182"/>
      <c r="D40" s="185"/>
      <c r="G40" s="182"/>
      <c r="I40" s="185"/>
      <c r="J40" s="185"/>
      <c r="K40" s="185"/>
      <c r="L40" s="186"/>
      <c r="M40" s="210"/>
      <c r="N40" s="210"/>
      <c r="O40" s="210"/>
      <c r="P40" s="210"/>
      <c r="Q40" s="210"/>
      <c r="R40" s="210"/>
      <c r="S40" s="210"/>
      <c r="V40" s="210"/>
      <c r="Y40" s="210"/>
      <c r="AA40" s="568"/>
      <c r="AB40" s="567"/>
      <c r="AD40" s="568"/>
      <c r="AE40" s="567"/>
      <c r="AG40" s="568"/>
      <c r="AH40" s="567"/>
      <c r="AJ40" s="568"/>
      <c r="AK40" s="567"/>
      <c r="AM40" s="568"/>
      <c r="AN40" s="567"/>
      <c r="AP40" s="568"/>
      <c r="AQ40" s="567"/>
      <c r="AS40" s="568"/>
      <c r="AT40" s="567"/>
      <c r="AV40" s="568"/>
      <c r="AW40" s="567"/>
      <c r="AY40" s="568"/>
      <c r="AZ40" s="567"/>
      <c r="BB40" s="568"/>
      <c r="BC40" s="567"/>
      <c r="BD40" s="185"/>
      <c r="BE40" s="210"/>
      <c r="BF40" s="210"/>
      <c r="BG40" s="210"/>
      <c r="BH40" s="210"/>
      <c r="BI40" s="210"/>
      <c r="BJ40" s="210"/>
      <c r="BK40" s="210"/>
    </row>
    <row r="41" spans="2:63" s="184" customFormat="1" x14ac:dyDescent="0.2">
      <c r="B41" s="181"/>
      <c r="C41" s="182"/>
      <c r="D41" s="185"/>
      <c r="G41" s="182"/>
      <c r="I41" s="185"/>
      <c r="J41" s="185"/>
      <c r="K41" s="185"/>
      <c r="L41" s="186"/>
      <c r="M41" s="210"/>
      <c r="N41" s="210"/>
      <c r="O41" s="210"/>
      <c r="P41" s="210"/>
      <c r="Q41" s="210"/>
      <c r="R41" s="210"/>
      <c r="S41" s="210"/>
      <c r="V41" s="210"/>
      <c r="Y41" s="210"/>
      <c r="AA41" s="568"/>
      <c r="AB41" s="567"/>
      <c r="AD41" s="568"/>
      <c r="AE41" s="567"/>
      <c r="AH41" s="210"/>
      <c r="AK41" s="210"/>
      <c r="AN41" s="210"/>
      <c r="AQ41" s="210"/>
      <c r="AT41" s="210"/>
      <c r="AW41" s="210"/>
      <c r="AY41" s="568"/>
      <c r="AZ41" s="567"/>
      <c r="BB41" s="568"/>
      <c r="BC41" s="567"/>
      <c r="BD41" s="185"/>
      <c r="BE41" s="210"/>
      <c r="BF41" s="210"/>
      <c r="BG41" s="210"/>
      <c r="BH41" s="210"/>
      <c r="BI41" s="210"/>
      <c r="BJ41" s="210"/>
      <c r="BK41" s="210"/>
    </row>
    <row r="42" spans="2:63" s="184" customFormat="1" x14ac:dyDescent="0.2">
      <c r="B42" s="181"/>
      <c r="C42" s="182"/>
      <c r="D42" s="185"/>
      <c r="G42" s="182"/>
      <c r="I42" s="185"/>
      <c r="J42" s="185"/>
      <c r="K42" s="185"/>
      <c r="L42" s="186"/>
      <c r="M42" s="210"/>
      <c r="N42" s="210"/>
      <c r="O42" s="210"/>
      <c r="P42" s="210"/>
      <c r="Q42" s="210"/>
      <c r="R42" s="210"/>
      <c r="S42" s="210"/>
      <c r="V42" s="210"/>
      <c r="Y42" s="210"/>
      <c r="AA42" s="568"/>
      <c r="AB42" s="567"/>
      <c r="AD42" s="568"/>
      <c r="AE42" s="567"/>
      <c r="AG42" s="568"/>
      <c r="AH42" s="567"/>
      <c r="AJ42" s="568"/>
      <c r="AK42" s="567"/>
      <c r="AM42" s="568"/>
      <c r="AN42" s="567"/>
      <c r="AP42" s="568"/>
      <c r="AQ42" s="567"/>
      <c r="AS42" s="568"/>
      <c r="AT42" s="567"/>
      <c r="AV42" s="568"/>
      <c r="AW42" s="567"/>
      <c r="AY42" s="568"/>
      <c r="AZ42" s="567"/>
      <c r="BB42" s="568"/>
      <c r="BC42" s="567"/>
      <c r="BD42" s="185"/>
      <c r="BE42" s="210"/>
      <c r="BF42" s="210"/>
      <c r="BG42" s="210"/>
      <c r="BH42" s="210"/>
      <c r="BI42" s="210"/>
      <c r="BJ42" s="210"/>
      <c r="BK42" s="210"/>
    </row>
    <row r="43" spans="2:63" s="184" customFormat="1" x14ac:dyDescent="0.2">
      <c r="B43" s="181"/>
      <c r="C43" s="182"/>
      <c r="D43" s="185"/>
      <c r="G43" s="182"/>
      <c r="I43" s="185"/>
      <c r="J43" s="185"/>
      <c r="K43" s="185"/>
      <c r="L43" s="186"/>
      <c r="M43" s="210"/>
      <c r="N43" s="210"/>
      <c r="O43" s="210"/>
      <c r="P43" s="210"/>
      <c r="Q43" s="210"/>
      <c r="R43" s="210"/>
      <c r="S43" s="210"/>
      <c r="V43" s="210"/>
      <c r="Y43" s="210"/>
      <c r="AA43" s="568"/>
      <c r="AB43" s="210"/>
      <c r="AE43" s="210"/>
      <c r="AG43" s="568"/>
      <c r="AH43" s="567"/>
      <c r="AJ43" s="568"/>
      <c r="AK43" s="567"/>
      <c r="AM43" s="568"/>
      <c r="AN43" s="567"/>
      <c r="AP43" s="568"/>
      <c r="AQ43" s="567"/>
      <c r="AS43" s="568"/>
      <c r="AT43" s="567"/>
      <c r="AV43" s="568"/>
      <c r="AW43" s="567"/>
      <c r="AZ43" s="210"/>
      <c r="BC43" s="210"/>
      <c r="BD43" s="185"/>
      <c r="BE43" s="210"/>
      <c r="BF43" s="210"/>
      <c r="BG43" s="210"/>
      <c r="BH43" s="210"/>
      <c r="BI43" s="210"/>
      <c r="BJ43" s="210"/>
      <c r="BK43" s="210"/>
    </row>
    <row r="44" spans="2:63" s="184" customFormat="1" x14ac:dyDescent="0.2">
      <c r="B44" s="181"/>
      <c r="C44" s="182"/>
      <c r="D44" s="185"/>
      <c r="G44" s="182"/>
      <c r="I44" s="185"/>
      <c r="J44" s="185"/>
      <c r="K44" s="185"/>
      <c r="L44" s="186"/>
      <c r="M44" s="210"/>
      <c r="N44" s="210"/>
      <c r="O44" s="210"/>
      <c r="P44" s="210"/>
      <c r="Q44" s="210"/>
      <c r="R44" s="210"/>
      <c r="S44" s="210"/>
      <c r="V44" s="210"/>
      <c r="Y44" s="210"/>
      <c r="AA44" s="568"/>
      <c r="AB44" s="567"/>
      <c r="AD44" s="568"/>
      <c r="AE44" s="567"/>
      <c r="AG44" s="568"/>
      <c r="AH44" s="567"/>
      <c r="AJ44" s="568"/>
      <c r="AK44" s="567"/>
      <c r="AM44" s="568"/>
      <c r="AN44" s="567"/>
      <c r="AP44" s="568"/>
      <c r="AQ44" s="567"/>
      <c r="AS44" s="568"/>
      <c r="AT44" s="567"/>
      <c r="AV44" s="568"/>
      <c r="AW44" s="567"/>
      <c r="AY44" s="568"/>
      <c r="AZ44" s="567"/>
      <c r="BB44" s="568"/>
      <c r="BC44" s="567"/>
      <c r="BD44" s="185"/>
      <c r="BE44" s="210"/>
      <c r="BF44" s="210"/>
      <c r="BG44" s="210"/>
      <c r="BH44" s="210"/>
      <c r="BI44" s="210"/>
      <c r="BJ44" s="210"/>
      <c r="BK44" s="210"/>
    </row>
    <row r="45" spans="2:63" s="184" customFormat="1" x14ac:dyDescent="0.2">
      <c r="B45" s="181"/>
      <c r="C45" s="182"/>
      <c r="D45" s="185"/>
      <c r="G45" s="182"/>
      <c r="I45" s="185"/>
      <c r="J45" s="185"/>
      <c r="K45" s="185"/>
      <c r="L45" s="186"/>
      <c r="M45" s="210"/>
      <c r="N45" s="210"/>
      <c r="O45" s="210"/>
      <c r="P45" s="210"/>
      <c r="Q45" s="210"/>
      <c r="R45" s="210"/>
      <c r="S45" s="210"/>
      <c r="V45" s="210"/>
      <c r="Y45" s="210"/>
      <c r="AA45" s="568"/>
      <c r="AB45" s="567"/>
      <c r="AD45" s="568"/>
      <c r="AE45" s="567"/>
      <c r="AG45" s="568"/>
      <c r="AH45" s="567"/>
      <c r="AJ45" s="568"/>
      <c r="AK45" s="567"/>
      <c r="AM45" s="568"/>
      <c r="AN45" s="567"/>
      <c r="AP45" s="568"/>
      <c r="AQ45" s="567"/>
      <c r="AS45" s="568"/>
      <c r="AT45" s="567"/>
      <c r="AV45" s="568"/>
      <c r="AW45" s="567"/>
      <c r="AY45" s="568"/>
      <c r="AZ45" s="567"/>
      <c r="BB45" s="568"/>
      <c r="BC45" s="567"/>
      <c r="BD45" s="185"/>
      <c r="BE45" s="210"/>
      <c r="BF45" s="210"/>
      <c r="BG45" s="210"/>
      <c r="BH45" s="210"/>
      <c r="BI45" s="210"/>
      <c r="BJ45" s="210"/>
      <c r="BK45" s="210"/>
    </row>
    <row r="46" spans="2:63" s="184" customFormat="1" x14ac:dyDescent="0.2">
      <c r="B46" s="181"/>
      <c r="C46" s="182"/>
      <c r="D46" s="185"/>
      <c r="G46" s="182"/>
      <c r="I46" s="185"/>
      <c r="J46" s="185"/>
      <c r="K46" s="185"/>
      <c r="L46" s="186"/>
      <c r="M46" s="210"/>
      <c r="N46" s="210"/>
      <c r="O46" s="210"/>
      <c r="P46" s="210"/>
      <c r="Q46" s="210"/>
      <c r="R46" s="210"/>
      <c r="S46" s="210"/>
      <c r="V46" s="210"/>
      <c r="Y46" s="210"/>
      <c r="AA46" s="568"/>
      <c r="AB46" s="567"/>
      <c r="AD46" s="568"/>
      <c r="AE46" s="567"/>
      <c r="AG46" s="568"/>
      <c r="AH46" s="567"/>
      <c r="AJ46" s="568"/>
      <c r="AK46" s="567"/>
      <c r="AM46" s="568"/>
      <c r="AN46" s="567"/>
      <c r="AP46" s="568"/>
      <c r="AQ46" s="567"/>
      <c r="AS46" s="568"/>
      <c r="AT46" s="567"/>
      <c r="AV46" s="568"/>
      <c r="AW46" s="567"/>
      <c r="AY46" s="568"/>
      <c r="AZ46" s="567"/>
      <c r="BB46" s="568"/>
      <c r="BC46" s="567"/>
      <c r="BD46" s="185"/>
      <c r="BE46" s="210"/>
      <c r="BF46" s="210"/>
      <c r="BG46" s="210"/>
      <c r="BH46" s="210"/>
      <c r="BI46" s="210"/>
      <c r="BJ46" s="210"/>
      <c r="BK46" s="210"/>
    </row>
    <row r="47" spans="2:63" s="184" customFormat="1" x14ac:dyDescent="0.2">
      <c r="B47" s="181"/>
      <c r="C47" s="182"/>
      <c r="D47" s="185"/>
      <c r="G47" s="182"/>
      <c r="I47" s="185"/>
      <c r="J47" s="185"/>
      <c r="K47" s="185"/>
      <c r="L47" s="186"/>
      <c r="M47" s="210"/>
      <c r="N47" s="210"/>
      <c r="O47" s="210"/>
      <c r="P47" s="210"/>
      <c r="Q47" s="210"/>
      <c r="R47" s="210"/>
      <c r="S47" s="210"/>
      <c r="V47" s="210"/>
      <c r="Y47" s="210"/>
      <c r="AA47" s="568"/>
      <c r="AB47" s="567"/>
      <c r="AD47" s="568"/>
      <c r="AE47" s="567"/>
      <c r="AG47" s="568"/>
      <c r="AH47" s="567"/>
      <c r="AJ47" s="568"/>
      <c r="AK47" s="567"/>
      <c r="AM47" s="568"/>
      <c r="AN47" s="567"/>
      <c r="AP47" s="568"/>
      <c r="AQ47" s="567"/>
      <c r="AS47" s="568"/>
      <c r="AT47" s="567"/>
      <c r="AV47" s="568"/>
      <c r="AW47" s="567"/>
      <c r="AY47" s="568"/>
      <c r="AZ47" s="567"/>
      <c r="BB47" s="568"/>
      <c r="BC47" s="567"/>
      <c r="BD47" s="185"/>
      <c r="BE47" s="210"/>
      <c r="BF47" s="210"/>
      <c r="BG47" s="210"/>
      <c r="BH47" s="210"/>
      <c r="BI47" s="210"/>
      <c r="BJ47" s="210"/>
      <c r="BK47" s="210"/>
    </row>
    <row r="48" spans="2:63" s="184" customFormat="1" x14ac:dyDescent="0.2">
      <c r="B48" s="181"/>
      <c r="C48" s="182"/>
      <c r="D48" s="185"/>
      <c r="G48" s="182"/>
      <c r="I48" s="185"/>
      <c r="J48" s="185"/>
      <c r="K48" s="185"/>
      <c r="L48" s="186"/>
      <c r="M48" s="210"/>
      <c r="N48" s="210"/>
      <c r="O48" s="210"/>
      <c r="P48" s="210"/>
      <c r="Q48" s="210"/>
      <c r="R48" s="210"/>
      <c r="S48" s="210"/>
      <c r="V48" s="210"/>
      <c r="Y48" s="210"/>
      <c r="AA48" s="568"/>
      <c r="AB48" s="567"/>
      <c r="AD48" s="568"/>
      <c r="AE48" s="567"/>
      <c r="AG48" s="568"/>
      <c r="AH48" s="567"/>
      <c r="AJ48" s="568"/>
      <c r="AK48" s="567"/>
      <c r="AM48" s="568"/>
      <c r="AN48" s="567"/>
      <c r="AP48" s="568"/>
      <c r="AQ48" s="567"/>
      <c r="AS48" s="568"/>
      <c r="AT48" s="567"/>
      <c r="AV48" s="568"/>
      <c r="AW48" s="567"/>
      <c r="AY48" s="568"/>
      <c r="AZ48" s="567"/>
      <c r="BB48" s="568"/>
      <c r="BC48" s="567"/>
      <c r="BD48" s="185"/>
      <c r="BE48" s="210"/>
      <c r="BF48" s="210"/>
      <c r="BG48" s="210"/>
      <c r="BH48" s="210"/>
      <c r="BI48" s="210"/>
      <c r="BJ48" s="210"/>
      <c r="BK48" s="210"/>
    </row>
    <row r="49" spans="2:63" s="184" customFormat="1" x14ac:dyDescent="0.2">
      <c r="B49" s="181"/>
      <c r="C49" s="182"/>
      <c r="D49" s="185"/>
      <c r="G49" s="182"/>
      <c r="I49" s="185"/>
      <c r="J49" s="185"/>
      <c r="K49" s="185"/>
      <c r="L49" s="186"/>
      <c r="M49" s="210"/>
      <c r="N49" s="210"/>
      <c r="O49" s="210"/>
      <c r="P49" s="210"/>
      <c r="Q49" s="210"/>
      <c r="R49" s="210"/>
      <c r="S49" s="210"/>
      <c r="V49" s="210"/>
      <c r="Y49" s="210"/>
      <c r="AA49" s="568"/>
      <c r="AB49" s="567"/>
      <c r="AD49" s="568"/>
      <c r="AE49" s="567"/>
      <c r="AG49" s="568"/>
      <c r="AH49" s="567"/>
      <c r="AJ49" s="568"/>
      <c r="AK49" s="567"/>
      <c r="AM49" s="568"/>
      <c r="AN49" s="567"/>
      <c r="AP49" s="568"/>
      <c r="AQ49" s="567"/>
      <c r="AS49" s="568"/>
      <c r="AT49" s="567"/>
      <c r="AV49" s="568"/>
      <c r="AW49" s="567"/>
      <c r="AY49" s="568"/>
      <c r="AZ49" s="567"/>
      <c r="BB49" s="568"/>
      <c r="BC49" s="567"/>
      <c r="BD49" s="185"/>
      <c r="BE49" s="210"/>
      <c r="BF49" s="210"/>
      <c r="BG49" s="210"/>
      <c r="BH49" s="210"/>
      <c r="BI49" s="210"/>
      <c r="BJ49" s="210"/>
      <c r="BK49" s="210"/>
    </row>
    <row r="50" spans="2:63" s="184" customFormat="1" x14ac:dyDescent="0.2">
      <c r="B50" s="181"/>
      <c r="C50" s="182"/>
      <c r="D50" s="185"/>
      <c r="G50" s="182"/>
      <c r="I50" s="185"/>
      <c r="J50" s="185"/>
      <c r="K50" s="185"/>
      <c r="L50" s="186"/>
      <c r="M50" s="210"/>
      <c r="N50" s="210"/>
      <c r="O50" s="210"/>
      <c r="P50" s="210"/>
      <c r="Q50" s="210"/>
      <c r="R50" s="210"/>
      <c r="S50" s="210"/>
      <c r="V50" s="210"/>
      <c r="Y50" s="210"/>
      <c r="AB50" s="567"/>
      <c r="AE50" s="210"/>
      <c r="AH50" s="210"/>
      <c r="AK50" s="210"/>
      <c r="AM50" s="568"/>
      <c r="AN50" s="567"/>
      <c r="AP50" s="568"/>
      <c r="AQ50" s="567"/>
      <c r="AS50" s="568"/>
      <c r="AT50" s="567"/>
      <c r="AV50" s="568"/>
      <c r="AW50" s="567"/>
      <c r="AY50" s="568"/>
      <c r="AZ50" s="567"/>
      <c r="BB50" s="568"/>
      <c r="BC50" s="567"/>
      <c r="BD50" s="185"/>
      <c r="BE50" s="210"/>
      <c r="BF50" s="210"/>
      <c r="BG50" s="210"/>
      <c r="BH50" s="210"/>
      <c r="BI50" s="210"/>
      <c r="BJ50" s="210"/>
      <c r="BK50" s="210"/>
    </row>
    <row r="51" spans="2:63" s="184" customFormat="1" x14ac:dyDescent="0.2">
      <c r="B51" s="181"/>
      <c r="C51" s="182"/>
      <c r="D51" s="185"/>
      <c r="G51" s="182"/>
      <c r="I51" s="185"/>
      <c r="J51" s="185"/>
      <c r="K51" s="185"/>
      <c r="L51" s="186"/>
      <c r="M51" s="210"/>
      <c r="N51" s="210"/>
      <c r="O51" s="210"/>
      <c r="P51" s="210"/>
      <c r="Q51" s="210"/>
      <c r="R51" s="210"/>
      <c r="S51" s="210"/>
      <c r="V51" s="210"/>
      <c r="Y51" s="210"/>
      <c r="AA51" s="568"/>
      <c r="AB51" s="567"/>
      <c r="AD51" s="568"/>
      <c r="AE51" s="567"/>
      <c r="AG51" s="568"/>
      <c r="AH51" s="567"/>
      <c r="AJ51" s="568"/>
      <c r="AK51" s="567"/>
      <c r="AM51" s="568"/>
      <c r="AN51" s="567"/>
      <c r="AP51" s="568"/>
      <c r="AQ51" s="567"/>
      <c r="AS51" s="568"/>
      <c r="AT51" s="567"/>
      <c r="AV51" s="568"/>
      <c r="AW51" s="567"/>
      <c r="AY51" s="568"/>
      <c r="AZ51" s="567"/>
      <c r="BB51" s="568"/>
      <c r="BC51" s="567"/>
      <c r="BD51" s="185"/>
      <c r="BE51" s="210"/>
      <c r="BF51" s="210"/>
      <c r="BG51" s="210"/>
      <c r="BH51" s="210"/>
      <c r="BI51" s="210"/>
      <c r="BJ51" s="210"/>
      <c r="BK51" s="210"/>
    </row>
    <row r="52" spans="2:63" s="184" customFormat="1" x14ac:dyDescent="0.2">
      <c r="B52" s="181"/>
      <c r="C52" s="182"/>
      <c r="D52" s="185"/>
      <c r="G52" s="182"/>
      <c r="I52" s="185"/>
      <c r="J52" s="185"/>
      <c r="K52" s="185"/>
      <c r="L52" s="186"/>
      <c r="M52" s="210"/>
      <c r="N52" s="210"/>
      <c r="O52" s="210"/>
      <c r="P52" s="210"/>
      <c r="Q52" s="210"/>
      <c r="R52" s="210"/>
      <c r="S52" s="210"/>
      <c r="V52" s="210"/>
      <c r="Y52" s="210"/>
      <c r="AA52" s="568"/>
      <c r="AB52" s="567"/>
      <c r="AD52" s="568"/>
      <c r="AE52" s="567"/>
      <c r="AG52" s="568"/>
      <c r="AH52" s="567"/>
      <c r="AJ52" s="568"/>
      <c r="AK52" s="567"/>
      <c r="AM52" s="568"/>
      <c r="AN52" s="567"/>
      <c r="AP52" s="568"/>
      <c r="AQ52" s="567"/>
      <c r="AS52" s="568"/>
      <c r="AT52" s="567"/>
      <c r="AV52" s="568"/>
      <c r="AW52" s="567"/>
      <c r="AY52" s="568"/>
      <c r="AZ52" s="567"/>
      <c r="BB52" s="568"/>
      <c r="BC52" s="567"/>
      <c r="BD52" s="185"/>
      <c r="BE52" s="210"/>
      <c r="BF52" s="210"/>
      <c r="BG52" s="210"/>
      <c r="BH52" s="210"/>
      <c r="BI52" s="210"/>
      <c r="BJ52" s="210"/>
      <c r="BK52" s="210"/>
    </row>
    <row r="53" spans="2:63" s="184" customFormat="1" x14ac:dyDescent="0.2">
      <c r="B53" s="181"/>
      <c r="C53" s="182"/>
      <c r="D53" s="185"/>
      <c r="G53" s="182"/>
      <c r="I53" s="185"/>
      <c r="J53" s="185"/>
      <c r="K53" s="185"/>
      <c r="L53" s="186"/>
      <c r="M53" s="210"/>
      <c r="N53" s="210"/>
      <c r="O53" s="210"/>
      <c r="P53" s="210"/>
      <c r="Q53" s="210"/>
      <c r="R53" s="210"/>
      <c r="S53" s="210"/>
      <c r="V53" s="210"/>
      <c r="Y53" s="210"/>
      <c r="AB53" s="567"/>
      <c r="AE53" s="210"/>
      <c r="AH53" s="210"/>
      <c r="AK53" s="210"/>
      <c r="AM53" s="568"/>
      <c r="AN53" s="567"/>
      <c r="AP53" s="568"/>
      <c r="AQ53" s="567"/>
      <c r="AS53" s="568"/>
      <c r="AT53" s="567"/>
      <c r="AV53" s="568"/>
      <c r="AW53" s="567"/>
      <c r="AY53" s="568"/>
      <c r="AZ53" s="567"/>
      <c r="BB53" s="568"/>
      <c r="BC53" s="567"/>
      <c r="BD53" s="185"/>
      <c r="BE53" s="210"/>
      <c r="BF53" s="210"/>
      <c r="BG53" s="210"/>
      <c r="BH53" s="210"/>
      <c r="BI53" s="210"/>
      <c r="BJ53" s="210"/>
      <c r="BK53" s="210"/>
    </row>
    <row r="54" spans="2:63" s="184" customFormat="1" x14ac:dyDescent="0.2">
      <c r="B54" s="181"/>
      <c r="C54" s="182"/>
      <c r="D54" s="185"/>
      <c r="G54" s="182"/>
      <c r="I54" s="185"/>
      <c r="J54" s="185"/>
      <c r="K54" s="185"/>
      <c r="L54" s="186"/>
      <c r="M54" s="210"/>
      <c r="N54" s="210"/>
      <c r="O54" s="210"/>
      <c r="P54" s="210"/>
      <c r="Q54" s="210"/>
      <c r="R54" s="210"/>
      <c r="S54" s="210"/>
      <c r="V54" s="210"/>
      <c r="Y54" s="210"/>
      <c r="AA54" s="568"/>
      <c r="AB54" s="567"/>
      <c r="AD54" s="568"/>
      <c r="AE54" s="567"/>
      <c r="AG54" s="568"/>
      <c r="AH54" s="567"/>
      <c r="AJ54" s="568"/>
      <c r="AK54" s="567"/>
      <c r="AM54" s="568"/>
      <c r="AN54" s="567"/>
      <c r="AP54" s="568"/>
      <c r="AQ54" s="567"/>
      <c r="AS54" s="568"/>
      <c r="AT54" s="567"/>
      <c r="AV54" s="568"/>
      <c r="AW54" s="567"/>
      <c r="AY54" s="568"/>
      <c r="AZ54" s="567"/>
      <c r="BB54" s="568"/>
      <c r="BC54" s="567"/>
      <c r="BD54" s="185"/>
      <c r="BE54" s="210"/>
      <c r="BF54" s="210"/>
      <c r="BG54" s="210"/>
      <c r="BH54" s="210"/>
      <c r="BI54" s="210"/>
      <c r="BJ54" s="210"/>
      <c r="BK54" s="210"/>
    </row>
    <row r="55" spans="2:63" s="184" customFormat="1" x14ac:dyDescent="0.2">
      <c r="B55" s="181"/>
      <c r="C55" s="182"/>
      <c r="D55" s="185"/>
      <c r="G55" s="182"/>
      <c r="I55" s="185"/>
      <c r="J55" s="185"/>
      <c r="K55" s="185"/>
      <c r="L55" s="186"/>
      <c r="M55" s="210"/>
      <c r="N55" s="210"/>
      <c r="O55" s="210"/>
      <c r="P55" s="210"/>
      <c r="Q55" s="210"/>
      <c r="R55" s="210"/>
      <c r="S55" s="210"/>
      <c r="V55" s="210"/>
      <c r="Y55" s="210"/>
      <c r="Z55" s="568"/>
      <c r="AA55" s="568"/>
      <c r="AB55" s="567"/>
      <c r="AC55" s="568"/>
      <c r="AD55" s="568"/>
      <c r="AE55" s="567"/>
      <c r="AF55" s="568"/>
      <c r="AG55" s="568"/>
      <c r="AH55" s="567"/>
      <c r="AI55" s="568"/>
      <c r="AJ55" s="568"/>
      <c r="AK55" s="567"/>
      <c r="AL55" s="568"/>
      <c r="AM55" s="568"/>
      <c r="AN55" s="567"/>
      <c r="AO55" s="568"/>
      <c r="AP55" s="568"/>
      <c r="AQ55" s="567"/>
      <c r="AR55" s="568"/>
      <c r="AS55" s="568"/>
      <c r="AT55" s="567"/>
      <c r="AU55" s="568"/>
      <c r="AV55" s="568"/>
      <c r="AW55" s="567"/>
      <c r="AX55" s="568"/>
      <c r="AY55" s="568"/>
      <c r="AZ55" s="567"/>
      <c r="BA55" s="568"/>
      <c r="BB55" s="568"/>
      <c r="BC55" s="567"/>
      <c r="BD55" s="185"/>
      <c r="BE55" s="210"/>
      <c r="BF55" s="210"/>
      <c r="BG55" s="210"/>
      <c r="BH55" s="210"/>
      <c r="BI55" s="210"/>
      <c r="BJ55" s="210"/>
      <c r="BK55" s="210"/>
    </row>
    <row r="56" spans="2:63" s="184" customFormat="1" x14ac:dyDescent="0.2">
      <c r="B56" s="181"/>
      <c r="C56" s="182"/>
      <c r="D56" s="185"/>
      <c r="G56" s="182"/>
      <c r="I56" s="185"/>
      <c r="J56" s="185"/>
      <c r="K56" s="185"/>
      <c r="L56" s="186"/>
      <c r="M56" s="210"/>
      <c r="N56" s="210"/>
      <c r="O56" s="210"/>
      <c r="P56" s="210"/>
      <c r="Q56" s="210"/>
      <c r="R56" s="210"/>
      <c r="S56" s="210"/>
      <c r="V56" s="210"/>
      <c r="Y56" s="210"/>
      <c r="Z56" s="568"/>
      <c r="AA56" s="568"/>
      <c r="AB56" s="210"/>
      <c r="AC56" s="568"/>
      <c r="AD56" s="568"/>
      <c r="AE56" s="567"/>
      <c r="AF56" s="568"/>
      <c r="AG56" s="568"/>
      <c r="AH56" s="567"/>
      <c r="AI56" s="568"/>
      <c r="AJ56" s="568"/>
      <c r="AK56" s="567"/>
      <c r="AL56" s="568"/>
      <c r="AM56" s="568"/>
      <c r="AN56" s="567"/>
      <c r="AO56" s="568"/>
      <c r="AP56" s="568"/>
      <c r="AQ56" s="567"/>
      <c r="AR56" s="568"/>
      <c r="AS56" s="568"/>
      <c r="AT56" s="567"/>
      <c r="AU56" s="568"/>
      <c r="AV56" s="568"/>
      <c r="AW56" s="567"/>
      <c r="AX56" s="568"/>
      <c r="AY56" s="568"/>
      <c r="AZ56" s="567"/>
      <c r="BA56" s="568"/>
      <c r="BB56" s="568"/>
      <c r="BC56" s="567"/>
      <c r="BD56" s="185"/>
      <c r="BE56" s="210"/>
      <c r="BF56" s="210"/>
      <c r="BG56" s="210"/>
      <c r="BH56" s="210"/>
      <c r="BI56" s="210"/>
      <c r="BJ56" s="210"/>
      <c r="BK56" s="210"/>
    </row>
    <row r="57" spans="2:63" s="184" customFormat="1" x14ac:dyDescent="0.2">
      <c r="B57" s="181"/>
      <c r="C57" s="182"/>
      <c r="D57" s="185"/>
      <c r="G57" s="182"/>
      <c r="I57" s="185"/>
      <c r="J57" s="185"/>
      <c r="K57" s="185"/>
      <c r="L57" s="186"/>
      <c r="M57" s="210"/>
      <c r="N57" s="210"/>
      <c r="O57" s="210"/>
      <c r="P57" s="210"/>
      <c r="Q57" s="210"/>
      <c r="R57" s="210"/>
      <c r="S57" s="210"/>
      <c r="V57" s="210"/>
      <c r="Y57" s="210"/>
      <c r="AA57" s="568"/>
      <c r="AB57" s="567"/>
      <c r="AD57" s="568"/>
      <c r="AE57" s="567"/>
      <c r="AG57" s="568"/>
      <c r="AH57" s="567"/>
      <c r="AJ57" s="568"/>
      <c r="AK57" s="567"/>
      <c r="AM57" s="568"/>
      <c r="AN57" s="567"/>
      <c r="AP57" s="568"/>
      <c r="AQ57" s="567"/>
      <c r="AS57" s="568"/>
      <c r="AT57" s="567"/>
      <c r="AV57" s="568"/>
      <c r="AW57" s="567"/>
      <c r="AY57" s="568"/>
      <c r="AZ57" s="567"/>
      <c r="BB57" s="568"/>
      <c r="BC57" s="567"/>
      <c r="BD57" s="185"/>
      <c r="BE57" s="210"/>
      <c r="BF57" s="210"/>
      <c r="BG57" s="210"/>
      <c r="BH57" s="210"/>
      <c r="BI57" s="210"/>
      <c r="BJ57" s="210"/>
      <c r="BK57" s="210"/>
    </row>
    <row r="58" spans="2:63" s="184" customFormat="1" x14ac:dyDescent="0.2">
      <c r="B58" s="181"/>
      <c r="C58" s="182"/>
      <c r="D58" s="185"/>
      <c r="G58" s="182"/>
      <c r="I58" s="185"/>
      <c r="J58" s="185"/>
      <c r="K58" s="185"/>
      <c r="L58" s="186"/>
      <c r="M58" s="210"/>
      <c r="N58" s="210"/>
      <c r="O58" s="210"/>
      <c r="P58" s="210"/>
      <c r="Q58" s="210"/>
      <c r="R58" s="210"/>
      <c r="S58" s="210"/>
      <c r="V58" s="210"/>
      <c r="Y58" s="210"/>
      <c r="AA58" s="568"/>
      <c r="AB58" s="567"/>
      <c r="AD58" s="568"/>
      <c r="AE58" s="567"/>
      <c r="AG58" s="568"/>
      <c r="AH58" s="567"/>
      <c r="AJ58" s="568"/>
      <c r="AK58" s="567"/>
      <c r="AM58" s="568"/>
      <c r="AN58" s="567"/>
      <c r="AP58" s="568"/>
      <c r="AQ58" s="567"/>
      <c r="AS58" s="568"/>
      <c r="AT58" s="567"/>
      <c r="AV58" s="568"/>
      <c r="AW58" s="567"/>
      <c r="AY58" s="568"/>
      <c r="AZ58" s="567"/>
      <c r="BB58" s="568"/>
      <c r="BC58" s="567"/>
      <c r="BD58" s="185"/>
      <c r="BE58" s="210"/>
      <c r="BF58" s="210"/>
      <c r="BG58" s="210"/>
      <c r="BH58" s="210"/>
      <c r="BI58" s="210"/>
      <c r="BJ58" s="210"/>
      <c r="BK58" s="210"/>
    </row>
    <row r="59" spans="2:63" s="184" customFormat="1" x14ac:dyDescent="0.2">
      <c r="B59" s="181"/>
      <c r="C59" s="182"/>
      <c r="D59" s="185"/>
      <c r="G59" s="182"/>
      <c r="I59" s="185"/>
      <c r="J59" s="185"/>
      <c r="K59" s="185"/>
      <c r="L59" s="186"/>
      <c r="M59" s="210"/>
      <c r="N59" s="210"/>
      <c r="O59" s="210"/>
      <c r="P59" s="210"/>
      <c r="Q59" s="210"/>
      <c r="R59" s="210"/>
      <c r="S59" s="210"/>
      <c r="V59" s="210"/>
      <c r="Y59" s="210"/>
      <c r="AA59" s="568"/>
      <c r="AB59" s="210"/>
      <c r="AD59" s="568"/>
      <c r="AE59" s="567"/>
      <c r="AG59" s="568"/>
      <c r="AH59" s="567"/>
      <c r="AJ59" s="568"/>
      <c r="AK59" s="567"/>
      <c r="AM59" s="568"/>
      <c r="AN59" s="567"/>
      <c r="AP59" s="568"/>
      <c r="AQ59" s="567"/>
      <c r="AS59" s="568"/>
      <c r="AT59" s="567"/>
      <c r="AV59" s="568"/>
      <c r="AW59" s="567"/>
      <c r="AY59" s="568"/>
      <c r="AZ59" s="567"/>
      <c r="BB59" s="568"/>
      <c r="BC59" s="567"/>
      <c r="BD59" s="185"/>
      <c r="BE59" s="210"/>
      <c r="BF59" s="210"/>
      <c r="BG59" s="210"/>
      <c r="BH59" s="210"/>
      <c r="BI59" s="210"/>
      <c r="BJ59" s="210"/>
      <c r="BK59" s="210"/>
    </row>
    <row r="60" spans="2:63" s="184" customFormat="1" x14ac:dyDescent="0.2">
      <c r="B60" s="181"/>
      <c r="C60" s="182"/>
      <c r="D60" s="185"/>
      <c r="G60" s="182"/>
      <c r="I60" s="185"/>
      <c r="J60" s="185"/>
      <c r="K60" s="185"/>
      <c r="L60" s="186"/>
      <c r="M60" s="210"/>
      <c r="N60" s="210"/>
      <c r="O60" s="210"/>
      <c r="P60" s="210"/>
      <c r="Q60" s="210"/>
      <c r="R60" s="210"/>
      <c r="S60" s="210"/>
      <c r="V60" s="210"/>
      <c r="Y60" s="210"/>
      <c r="AA60" s="568"/>
      <c r="AB60" s="567"/>
      <c r="AD60" s="568"/>
      <c r="AE60" s="567"/>
      <c r="AG60" s="568"/>
      <c r="AH60" s="567"/>
      <c r="AJ60" s="568"/>
      <c r="AK60" s="567"/>
      <c r="AM60" s="568"/>
      <c r="AN60" s="567"/>
      <c r="AP60" s="568"/>
      <c r="AQ60" s="567"/>
      <c r="AS60" s="568"/>
      <c r="AT60" s="567"/>
      <c r="AV60" s="568"/>
      <c r="AW60" s="567"/>
      <c r="AY60" s="568"/>
      <c r="AZ60" s="567"/>
      <c r="BB60" s="568"/>
      <c r="BC60" s="567"/>
      <c r="BD60" s="185"/>
      <c r="BE60" s="210"/>
      <c r="BF60" s="210"/>
      <c r="BG60" s="210"/>
      <c r="BH60" s="210"/>
      <c r="BI60" s="210"/>
      <c r="BJ60" s="210"/>
      <c r="BK60" s="210"/>
    </row>
    <row r="61" spans="2:63" s="184" customFormat="1" x14ac:dyDescent="0.2">
      <c r="B61" s="181"/>
      <c r="C61" s="182"/>
      <c r="D61" s="185"/>
      <c r="G61" s="182"/>
      <c r="I61" s="185"/>
      <c r="J61" s="185"/>
      <c r="K61" s="185"/>
      <c r="L61" s="186"/>
      <c r="M61" s="210"/>
      <c r="N61" s="210"/>
      <c r="O61" s="210"/>
      <c r="P61" s="210"/>
      <c r="Q61" s="210"/>
      <c r="R61" s="210"/>
      <c r="S61" s="210"/>
      <c r="V61" s="210"/>
      <c r="Y61" s="210"/>
      <c r="Z61" s="568"/>
      <c r="AA61" s="568"/>
      <c r="AB61" s="567"/>
      <c r="AC61" s="568"/>
      <c r="AD61" s="568"/>
      <c r="AE61" s="567"/>
      <c r="AF61" s="568"/>
      <c r="AG61" s="568"/>
      <c r="AH61" s="567"/>
      <c r="AI61" s="568"/>
      <c r="AJ61" s="568"/>
      <c r="AK61" s="567"/>
      <c r="AL61" s="568"/>
      <c r="AM61" s="568"/>
      <c r="AN61" s="567"/>
      <c r="AO61" s="568"/>
      <c r="AP61" s="568"/>
      <c r="AQ61" s="567"/>
      <c r="AR61" s="568"/>
      <c r="AS61" s="568"/>
      <c r="AT61" s="567"/>
      <c r="AU61" s="568"/>
      <c r="AV61" s="568"/>
      <c r="AW61" s="567"/>
      <c r="AX61" s="568"/>
      <c r="AY61" s="568"/>
      <c r="AZ61" s="567"/>
      <c r="BA61" s="568"/>
      <c r="BB61" s="568"/>
      <c r="BC61" s="567"/>
      <c r="BD61" s="185"/>
      <c r="BE61" s="210"/>
      <c r="BF61" s="210"/>
      <c r="BG61" s="210"/>
      <c r="BH61" s="210"/>
      <c r="BI61" s="210"/>
      <c r="BJ61" s="210"/>
      <c r="BK61" s="210"/>
    </row>
    <row r="62" spans="2:63" s="184" customFormat="1" x14ac:dyDescent="0.2">
      <c r="B62" s="181"/>
      <c r="C62" s="182"/>
      <c r="D62" s="185"/>
      <c r="G62" s="182"/>
      <c r="I62" s="185"/>
      <c r="J62" s="185"/>
      <c r="K62" s="185"/>
      <c r="L62" s="186"/>
      <c r="M62" s="210"/>
      <c r="N62" s="210"/>
      <c r="O62" s="210"/>
      <c r="P62" s="210"/>
      <c r="Q62" s="210"/>
      <c r="R62" s="210"/>
      <c r="S62" s="210"/>
      <c r="V62" s="210"/>
      <c r="Y62" s="210"/>
      <c r="Z62" s="568"/>
      <c r="AA62" s="568"/>
      <c r="AB62" s="567"/>
      <c r="AC62" s="568"/>
      <c r="AD62" s="568"/>
      <c r="AE62" s="567"/>
      <c r="AF62" s="568"/>
      <c r="AG62" s="568"/>
      <c r="AH62" s="567"/>
      <c r="AI62" s="568"/>
      <c r="AJ62" s="568"/>
      <c r="AK62" s="567"/>
      <c r="AL62" s="568"/>
      <c r="AM62" s="568"/>
      <c r="AN62" s="567"/>
      <c r="AO62" s="568"/>
      <c r="AP62" s="568"/>
      <c r="AQ62" s="567"/>
      <c r="AR62" s="568"/>
      <c r="AS62" s="568"/>
      <c r="AT62" s="567"/>
      <c r="AU62" s="568"/>
      <c r="AV62" s="568"/>
      <c r="AW62" s="567"/>
      <c r="AX62" s="568"/>
      <c r="AY62" s="568"/>
      <c r="AZ62" s="567"/>
      <c r="BA62" s="568"/>
      <c r="BB62" s="568"/>
      <c r="BC62" s="567"/>
      <c r="BD62" s="185"/>
      <c r="BE62" s="210"/>
      <c r="BF62" s="210"/>
      <c r="BG62" s="210"/>
      <c r="BH62" s="210"/>
      <c r="BI62" s="210"/>
      <c r="BJ62" s="210"/>
      <c r="BK62" s="210"/>
    </row>
    <row r="63" spans="2:63" s="184" customFormat="1" x14ac:dyDescent="0.2">
      <c r="B63" s="181"/>
      <c r="C63" s="182"/>
      <c r="D63" s="185"/>
      <c r="G63" s="182"/>
      <c r="I63" s="185"/>
      <c r="J63" s="185"/>
      <c r="K63" s="185"/>
      <c r="L63" s="186"/>
      <c r="M63" s="210"/>
      <c r="N63" s="210"/>
      <c r="O63" s="210"/>
      <c r="P63" s="210"/>
      <c r="Q63" s="210"/>
      <c r="R63" s="210"/>
      <c r="S63" s="210"/>
      <c r="V63" s="210"/>
      <c r="Y63" s="210"/>
      <c r="AA63" s="568"/>
      <c r="AB63" s="567"/>
      <c r="AD63" s="568"/>
      <c r="AE63" s="567"/>
      <c r="AG63" s="568"/>
      <c r="AH63" s="567"/>
      <c r="AJ63" s="568"/>
      <c r="AK63" s="567"/>
      <c r="AM63" s="568"/>
      <c r="AN63" s="567"/>
      <c r="AP63" s="568"/>
      <c r="AQ63" s="567"/>
      <c r="AS63" s="568"/>
      <c r="AT63" s="567"/>
      <c r="AV63" s="568"/>
      <c r="AW63" s="567"/>
      <c r="AY63" s="568"/>
      <c r="AZ63" s="567"/>
      <c r="BB63" s="568"/>
      <c r="BC63" s="567"/>
      <c r="BD63" s="185"/>
      <c r="BE63" s="210"/>
      <c r="BF63" s="210"/>
      <c r="BG63" s="210"/>
      <c r="BH63" s="210"/>
      <c r="BI63" s="210"/>
      <c r="BJ63" s="210"/>
      <c r="BK63" s="210"/>
    </row>
    <row r="64" spans="2:63" s="184" customFormat="1" x14ac:dyDescent="0.2">
      <c r="B64" s="181"/>
      <c r="C64" s="182"/>
      <c r="D64" s="185"/>
      <c r="G64" s="182"/>
      <c r="I64" s="185"/>
      <c r="J64" s="185"/>
      <c r="K64" s="185"/>
      <c r="L64" s="186"/>
      <c r="M64" s="210"/>
      <c r="N64" s="210"/>
      <c r="O64" s="210"/>
      <c r="P64" s="210"/>
      <c r="Q64" s="210"/>
      <c r="R64" s="210"/>
      <c r="S64" s="210"/>
      <c r="V64" s="210"/>
      <c r="Y64" s="210"/>
      <c r="AB64" s="210"/>
      <c r="AE64" s="210"/>
      <c r="AH64" s="210"/>
      <c r="AK64" s="210"/>
      <c r="AN64" s="210"/>
      <c r="AQ64" s="210"/>
      <c r="AT64" s="210"/>
      <c r="AW64" s="210"/>
      <c r="AZ64" s="210"/>
      <c r="BC64" s="210"/>
      <c r="BD64" s="185"/>
      <c r="BE64" s="210"/>
      <c r="BF64" s="210"/>
      <c r="BG64" s="210"/>
      <c r="BH64" s="210"/>
      <c r="BI64" s="210"/>
      <c r="BJ64" s="210"/>
      <c r="BK64" s="210"/>
    </row>
    <row r="65" spans="2:63" s="184" customFormat="1" x14ac:dyDescent="0.2">
      <c r="B65" s="181"/>
      <c r="C65" s="182"/>
      <c r="D65" s="185"/>
      <c r="G65" s="182"/>
      <c r="I65" s="185"/>
      <c r="J65" s="185"/>
      <c r="K65" s="185"/>
      <c r="L65" s="186"/>
      <c r="M65" s="210"/>
      <c r="N65" s="210"/>
      <c r="O65" s="210"/>
      <c r="P65" s="210"/>
      <c r="Q65" s="210"/>
      <c r="R65" s="210"/>
      <c r="S65" s="210"/>
      <c r="V65" s="210"/>
      <c r="Y65" s="210"/>
      <c r="AA65" s="568"/>
      <c r="AB65" s="567"/>
      <c r="AD65" s="568"/>
      <c r="AE65" s="567"/>
      <c r="AG65" s="568"/>
      <c r="AH65" s="567"/>
      <c r="AJ65" s="568"/>
      <c r="AK65" s="567"/>
      <c r="AM65" s="568"/>
      <c r="AN65" s="567"/>
      <c r="AP65" s="568"/>
      <c r="AQ65" s="567"/>
      <c r="AS65" s="568"/>
      <c r="AT65" s="567"/>
      <c r="AV65" s="568"/>
      <c r="AW65" s="567"/>
      <c r="AY65" s="568"/>
      <c r="AZ65" s="567"/>
      <c r="BB65" s="568"/>
      <c r="BC65" s="567"/>
      <c r="BD65" s="185"/>
      <c r="BE65" s="210"/>
      <c r="BF65" s="210"/>
      <c r="BG65" s="210"/>
      <c r="BH65" s="210"/>
      <c r="BI65" s="210"/>
      <c r="BJ65" s="210"/>
      <c r="BK65" s="210"/>
    </row>
    <row r="66" spans="2:63" s="184" customFormat="1" x14ac:dyDescent="0.2">
      <c r="B66" s="181"/>
      <c r="C66" s="182"/>
      <c r="D66" s="185"/>
      <c r="G66" s="182"/>
      <c r="I66" s="185"/>
      <c r="J66" s="185"/>
      <c r="K66" s="185"/>
      <c r="L66" s="186"/>
      <c r="M66" s="210"/>
      <c r="N66" s="210"/>
      <c r="O66" s="210"/>
      <c r="P66" s="210"/>
      <c r="Q66" s="210"/>
      <c r="R66" s="210"/>
      <c r="S66" s="210"/>
      <c r="V66" s="210"/>
      <c r="Y66" s="210"/>
      <c r="AA66" s="568"/>
      <c r="AB66" s="567"/>
      <c r="AD66" s="568"/>
      <c r="AE66" s="567"/>
      <c r="AG66" s="568"/>
      <c r="AH66" s="567"/>
      <c r="AJ66" s="568"/>
      <c r="AK66" s="567"/>
      <c r="AM66" s="568"/>
      <c r="AN66" s="567"/>
      <c r="AP66" s="568"/>
      <c r="AQ66" s="567"/>
      <c r="AS66" s="568"/>
      <c r="AT66" s="567"/>
      <c r="AV66" s="568"/>
      <c r="AW66" s="567"/>
      <c r="AY66" s="568"/>
      <c r="AZ66" s="567"/>
      <c r="BB66" s="568"/>
      <c r="BC66" s="567"/>
      <c r="BD66" s="185"/>
      <c r="BE66" s="210"/>
      <c r="BF66" s="210"/>
      <c r="BG66" s="210"/>
      <c r="BH66" s="210"/>
      <c r="BI66" s="210"/>
      <c r="BJ66" s="210"/>
      <c r="BK66" s="210"/>
    </row>
    <row r="67" spans="2:63" s="184" customFormat="1" x14ac:dyDescent="0.2">
      <c r="B67" s="181"/>
      <c r="C67" s="182"/>
      <c r="D67" s="185"/>
      <c r="G67" s="182"/>
      <c r="I67" s="185"/>
      <c r="J67" s="185"/>
      <c r="K67" s="185"/>
      <c r="L67" s="186"/>
      <c r="M67" s="210"/>
      <c r="N67" s="210"/>
      <c r="O67" s="210"/>
      <c r="P67" s="210"/>
      <c r="Q67" s="210"/>
      <c r="R67" s="210"/>
      <c r="S67" s="210"/>
      <c r="V67" s="210"/>
      <c r="Y67" s="210"/>
      <c r="AB67" s="210"/>
      <c r="AE67" s="210"/>
      <c r="AH67" s="210"/>
      <c r="AK67" s="210"/>
      <c r="AN67" s="210"/>
      <c r="AQ67" s="210"/>
      <c r="AT67" s="210"/>
      <c r="AW67" s="210"/>
      <c r="AZ67" s="210"/>
      <c r="BC67" s="210"/>
      <c r="BD67" s="185"/>
      <c r="BE67" s="210"/>
      <c r="BF67" s="210"/>
      <c r="BG67" s="210"/>
      <c r="BH67" s="210"/>
      <c r="BI67" s="210"/>
      <c r="BJ67" s="210"/>
      <c r="BK67" s="210"/>
    </row>
    <row r="68" spans="2:63" s="184" customFormat="1" x14ac:dyDescent="0.2">
      <c r="B68" s="181"/>
      <c r="C68" s="182"/>
      <c r="D68" s="185"/>
      <c r="G68" s="182"/>
      <c r="I68" s="185"/>
      <c r="J68" s="185"/>
      <c r="K68" s="185"/>
      <c r="L68" s="186"/>
      <c r="M68" s="210"/>
      <c r="N68" s="210"/>
      <c r="O68" s="210"/>
      <c r="P68" s="210"/>
      <c r="Q68" s="210"/>
      <c r="R68" s="210"/>
      <c r="S68" s="210"/>
      <c r="V68" s="210"/>
      <c r="Y68" s="210"/>
      <c r="AB68" s="210"/>
      <c r="AE68" s="210"/>
      <c r="AH68" s="210"/>
      <c r="AK68" s="210"/>
      <c r="AN68" s="210"/>
      <c r="AQ68" s="210"/>
      <c r="AT68" s="210"/>
      <c r="AW68" s="210"/>
      <c r="AZ68" s="210"/>
      <c r="BC68" s="210"/>
      <c r="BD68" s="185"/>
      <c r="BE68" s="210"/>
      <c r="BF68" s="210"/>
      <c r="BG68" s="210"/>
      <c r="BH68" s="210"/>
      <c r="BI68" s="210"/>
      <c r="BJ68" s="210"/>
      <c r="BK68" s="210"/>
    </row>
    <row r="69" spans="2:63" s="184" customFormat="1" x14ac:dyDescent="0.2">
      <c r="B69" s="181"/>
      <c r="C69" s="182"/>
      <c r="D69" s="185"/>
      <c r="G69" s="182"/>
      <c r="I69" s="185"/>
      <c r="J69" s="185"/>
      <c r="K69" s="185"/>
      <c r="L69" s="186"/>
      <c r="M69" s="210"/>
      <c r="N69" s="210"/>
      <c r="O69" s="210"/>
      <c r="P69" s="210"/>
      <c r="Q69" s="210"/>
      <c r="R69" s="210"/>
      <c r="S69" s="210"/>
      <c r="V69" s="210"/>
      <c r="Y69" s="210"/>
      <c r="AB69" s="210"/>
      <c r="AE69" s="210"/>
      <c r="AH69" s="210"/>
      <c r="AK69" s="210"/>
      <c r="AN69" s="210"/>
      <c r="AQ69" s="210"/>
      <c r="AT69" s="210"/>
      <c r="AW69" s="210"/>
      <c r="AZ69" s="210"/>
      <c r="BC69" s="210"/>
      <c r="BD69" s="185"/>
      <c r="BE69" s="210"/>
      <c r="BF69" s="210"/>
      <c r="BG69" s="210"/>
      <c r="BH69" s="210"/>
      <c r="BI69" s="210"/>
      <c r="BJ69" s="210"/>
      <c r="BK69" s="210"/>
    </row>
    <row r="70" spans="2:63" s="184" customFormat="1" x14ac:dyDescent="0.2">
      <c r="B70" s="181"/>
      <c r="C70" s="182"/>
      <c r="D70" s="185"/>
      <c r="G70" s="182"/>
      <c r="I70" s="185"/>
      <c r="J70" s="185"/>
      <c r="K70" s="185"/>
      <c r="L70" s="186"/>
      <c r="M70" s="210"/>
      <c r="N70" s="210"/>
      <c r="O70" s="210"/>
      <c r="P70" s="210"/>
      <c r="Q70" s="210"/>
      <c r="R70" s="210"/>
      <c r="S70" s="210"/>
      <c r="V70" s="210"/>
      <c r="Y70" s="210"/>
      <c r="AB70" s="210"/>
      <c r="AE70" s="210"/>
      <c r="AH70" s="210"/>
      <c r="AK70" s="210"/>
      <c r="AN70" s="210"/>
      <c r="AQ70" s="210"/>
      <c r="AT70" s="210"/>
      <c r="AW70" s="210"/>
      <c r="AZ70" s="210"/>
      <c r="BC70" s="210"/>
      <c r="BD70" s="185"/>
      <c r="BE70" s="210"/>
      <c r="BF70" s="210"/>
      <c r="BG70" s="210"/>
      <c r="BH70" s="210"/>
      <c r="BI70" s="210"/>
      <c r="BJ70" s="210"/>
      <c r="BK70" s="210"/>
    </row>
    <row r="71" spans="2:63" s="184" customFormat="1" x14ac:dyDescent="0.2">
      <c r="B71" s="181"/>
      <c r="C71" s="182"/>
      <c r="D71" s="185"/>
      <c r="G71" s="182"/>
      <c r="I71" s="185"/>
      <c r="J71" s="185"/>
      <c r="K71" s="185"/>
      <c r="L71" s="186"/>
      <c r="M71" s="210"/>
      <c r="N71" s="210"/>
      <c r="O71" s="210"/>
      <c r="P71" s="210"/>
      <c r="Q71" s="210"/>
      <c r="R71" s="210"/>
      <c r="S71" s="210"/>
      <c r="V71" s="210"/>
      <c r="Y71" s="210"/>
      <c r="AB71" s="210"/>
      <c r="AE71" s="210"/>
      <c r="AH71" s="210"/>
      <c r="AK71" s="210"/>
      <c r="AN71" s="210"/>
      <c r="AQ71" s="210"/>
      <c r="AT71" s="210"/>
      <c r="AW71" s="210"/>
      <c r="AZ71" s="210"/>
      <c r="BC71" s="210"/>
      <c r="BD71" s="185"/>
      <c r="BE71" s="210"/>
      <c r="BF71" s="210"/>
      <c r="BG71" s="210"/>
      <c r="BH71" s="210"/>
      <c r="BI71" s="210"/>
      <c r="BJ71" s="210"/>
      <c r="BK71" s="210"/>
    </row>
    <row r="72" spans="2:63" s="184" customFormat="1" x14ac:dyDescent="0.2">
      <c r="B72" s="181"/>
      <c r="C72" s="182"/>
      <c r="D72" s="185"/>
      <c r="G72" s="182"/>
      <c r="I72" s="185"/>
      <c r="J72" s="185"/>
      <c r="K72" s="185"/>
      <c r="L72" s="186"/>
      <c r="M72" s="210"/>
      <c r="N72" s="210"/>
      <c r="O72" s="210"/>
      <c r="P72" s="210"/>
      <c r="Q72" s="210"/>
      <c r="R72" s="210"/>
      <c r="S72" s="210"/>
      <c r="V72" s="210"/>
      <c r="Y72" s="210"/>
      <c r="AB72" s="210"/>
      <c r="AE72" s="210"/>
      <c r="AH72" s="210"/>
      <c r="AK72" s="210"/>
      <c r="AN72" s="210"/>
      <c r="AQ72" s="210"/>
      <c r="AT72" s="210"/>
      <c r="AW72" s="210"/>
      <c r="AZ72" s="210"/>
      <c r="BC72" s="210"/>
      <c r="BD72" s="185"/>
      <c r="BE72" s="210"/>
      <c r="BF72" s="210"/>
      <c r="BG72" s="210"/>
      <c r="BH72" s="210"/>
      <c r="BI72" s="210"/>
      <c r="BJ72" s="210"/>
      <c r="BK72" s="210"/>
    </row>
    <row r="73" spans="2:63" s="184" customFormat="1" x14ac:dyDescent="0.2">
      <c r="B73" s="181"/>
      <c r="C73" s="182"/>
      <c r="D73" s="185"/>
      <c r="G73" s="182"/>
      <c r="I73" s="185"/>
      <c r="J73" s="185"/>
      <c r="K73" s="185"/>
      <c r="L73" s="186"/>
      <c r="M73" s="210"/>
      <c r="N73" s="210"/>
      <c r="O73" s="210"/>
      <c r="P73" s="210"/>
      <c r="Q73" s="210"/>
      <c r="R73" s="210"/>
      <c r="S73" s="210"/>
      <c r="V73" s="210"/>
      <c r="Y73" s="210"/>
      <c r="AB73" s="210"/>
      <c r="AE73" s="210"/>
      <c r="AH73" s="210"/>
      <c r="AK73" s="210"/>
      <c r="AN73" s="210"/>
      <c r="AQ73" s="210"/>
      <c r="AT73" s="210"/>
      <c r="AW73" s="210"/>
      <c r="AZ73" s="210"/>
      <c r="BC73" s="210"/>
      <c r="BD73" s="185"/>
      <c r="BE73" s="210"/>
      <c r="BF73" s="210"/>
      <c r="BG73" s="210"/>
      <c r="BH73" s="210"/>
      <c r="BI73" s="210"/>
      <c r="BJ73" s="210"/>
      <c r="BK73" s="210"/>
    </row>
    <row r="74" spans="2:63" s="184" customFormat="1" x14ac:dyDescent="0.2">
      <c r="B74" s="181"/>
      <c r="C74" s="182"/>
      <c r="D74" s="185"/>
      <c r="G74" s="182"/>
      <c r="I74" s="185"/>
      <c r="J74" s="185"/>
      <c r="K74" s="185"/>
      <c r="L74" s="186"/>
      <c r="M74" s="210"/>
      <c r="N74" s="210"/>
      <c r="O74" s="210"/>
      <c r="P74" s="210"/>
      <c r="Q74" s="210"/>
      <c r="R74" s="210"/>
      <c r="S74" s="210"/>
      <c r="V74" s="210"/>
      <c r="Y74" s="210"/>
      <c r="AB74" s="210"/>
      <c r="AE74" s="210"/>
      <c r="AH74" s="210"/>
      <c r="AK74" s="210"/>
      <c r="AN74" s="210"/>
      <c r="AQ74" s="210"/>
      <c r="AT74" s="210"/>
      <c r="AW74" s="210"/>
      <c r="AZ74" s="210"/>
      <c r="BC74" s="210"/>
      <c r="BD74" s="185"/>
      <c r="BE74" s="210"/>
      <c r="BF74" s="210"/>
      <c r="BG74" s="210"/>
      <c r="BH74" s="210"/>
      <c r="BI74" s="210"/>
      <c r="BJ74" s="210"/>
      <c r="BK74" s="210"/>
    </row>
    <row r="75" spans="2:63" s="184" customFormat="1" x14ac:dyDescent="0.2">
      <c r="B75" s="181"/>
      <c r="C75" s="182"/>
      <c r="D75" s="185"/>
      <c r="G75" s="182"/>
      <c r="I75" s="185"/>
      <c r="J75" s="185"/>
      <c r="K75" s="185"/>
      <c r="L75" s="186"/>
      <c r="M75" s="210"/>
      <c r="N75" s="210"/>
      <c r="O75" s="210"/>
      <c r="P75" s="210"/>
      <c r="Q75" s="210"/>
      <c r="R75" s="210"/>
      <c r="S75" s="210"/>
      <c r="V75" s="210"/>
      <c r="Y75" s="210"/>
      <c r="AB75" s="210"/>
      <c r="AE75" s="210"/>
      <c r="AH75" s="210"/>
      <c r="AK75" s="210"/>
      <c r="AN75" s="210"/>
      <c r="AQ75" s="210"/>
      <c r="AT75" s="210"/>
      <c r="AW75" s="210"/>
      <c r="AZ75" s="210"/>
      <c r="BC75" s="210"/>
      <c r="BD75" s="185"/>
      <c r="BE75" s="210"/>
      <c r="BF75" s="210"/>
      <c r="BG75" s="210"/>
      <c r="BH75" s="210"/>
      <c r="BI75" s="210"/>
      <c r="BJ75" s="210"/>
      <c r="BK75" s="210"/>
    </row>
    <row r="76" spans="2:63" s="184" customFormat="1" x14ac:dyDescent="0.2">
      <c r="B76" s="181"/>
      <c r="C76" s="182"/>
      <c r="D76" s="185"/>
      <c r="G76" s="182"/>
      <c r="I76" s="185"/>
      <c r="J76" s="185"/>
      <c r="K76" s="185"/>
      <c r="L76" s="186"/>
      <c r="M76" s="210"/>
      <c r="N76" s="210"/>
      <c r="O76" s="210"/>
      <c r="P76" s="210"/>
      <c r="Q76" s="210"/>
      <c r="R76" s="210"/>
      <c r="S76" s="210"/>
      <c r="V76" s="210"/>
      <c r="Y76" s="210"/>
      <c r="AB76" s="210"/>
      <c r="AE76" s="210"/>
      <c r="AH76" s="210"/>
      <c r="AK76" s="210"/>
      <c r="AN76" s="210"/>
      <c r="AQ76" s="210"/>
      <c r="AT76" s="210"/>
      <c r="AW76" s="210"/>
      <c r="AZ76" s="210"/>
      <c r="BC76" s="210"/>
      <c r="BD76" s="185"/>
      <c r="BE76" s="210"/>
      <c r="BF76" s="210"/>
      <c r="BG76" s="210"/>
      <c r="BH76" s="210"/>
      <c r="BI76" s="210"/>
      <c r="BJ76" s="210"/>
      <c r="BK76" s="210"/>
    </row>
    <row r="77" spans="2:63" s="184" customFormat="1" x14ac:dyDescent="0.2">
      <c r="B77" s="181"/>
      <c r="C77" s="182"/>
      <c r="D77" s="185"/>
      <c r="G77" s="182"/>
      <c r="I77" s="185"/>
      <c r="J77" s="185"/>
      <c r="K77" s="185"/>
      <c r="L77" s="186"/>
      <c r="M77" s="210"/>
      <c r="N77" s="210"/>
      <c r="O77" s="210"/>
      <c r="P77" s="210"/>
      <c r="Q77" s="210"/>
      <c r="R77" s="210"/>
      <c r="S77" s="210"/>
      <c r="V77" s="210"/>
      <c r="Y77" s="210"/>
      <c r="AB77" s="210"/>
      <c r="AE77" s="210"/>
      <c r="AH77" s="210"/>
      <c r="AK77" s="210"/>
      <c r="AN77" s="210"/>
      <c r="AQ77" s="210"/>
      <c r="AT77" s="210"/>
      <c r="AW77" s="210"/>
      <c r="AZ77" s="210"/>
      <c r="BC77" s="210"/>
      <c r="BD77" s="185"/>
      <c r="BE77" s="210"/>
      <c r="BF77" s="210"/>
      <c r="BG77" s="210"/>
      <c r="BH77" s="210"/>
      <c r="BI77" s="210"/>
      <c r="BJ77" s="210"/>
      <c r="BK77" s="210"/>
    </row>
    <row r="78" spans="2:63" s="184" customFormat="1" x14ac:dyDescent="0.2">
      <c r="B78" s="181"/>
      <c r="C78" s="182"/>
      <c r="D78" s="185"/>
      <c r="G78" s="182"/>
      <c r="I78" s="185"/>
      <c r="J78" s="185"/>
      <c r="K78" s="185"/>
      <c r="L78" s="186"/>
      <c r="M78" s="210"/>
      <c r="N78" s="210"/>
      <c r="O78" s="210"/>
      <c r="P78" s="210"/>
      <c r="Q78" s="210"/>
      <c r="R78" s="210"/>
      <c r="S78" s="210"/>
      <c r="V78" s="210"/>
      <c r="Y78" s="210"/>
      <c r="AB78" s="210"/>
      <c r="AE78" s="210"/>
      <c r="AH78" s="210"/>
      <c r="AK78" s="210"/>
      <c r="AN78" s="210"/>
      <c r="AQ78" s="210"/>
      <c r="AT78" s="210"/>
      <c r="AW78" s="210"/>
      <c r="AZ78" s="210"/>
      <c r="BC78" s="210"/>
      <c r="BD78" s="185"/>
      <c r="BE78" s="210"/>
      <c r="BF78" s="210"/>
      <c r="BG78" s="210"/>
      <c r="BH78" s="210"/>
      <c r="BI78" s="210"/>
      <c r="BJ78" s="210"/>
      <c r="BK78" s="210"/>
    </row>
    <row r="79" spans="2:63" s="184" customFormat="1" x14ac:dyDescent="0.2">
      <c r="B79" s="181"/>
      <c r="C79" s="182"/>
      <c r="D79" s="185"/>
      <c r="G79" s="182"/>
      <c r="I79" s="185"/>
      <c r="J79" s="185"/>
      <c r="K79" s="185"/>
      <c r="L79" s="186"/>
      <c r="M79" s="210"/>
      <c r="N79" s="210"/>
      <c r="O79" s="210"/>
      <c r="P79" s="210"/>
      <c r="Q79" s="210"/>
      <c r="R79" s="210"/>
      <c r="S79" s="210"/>
      <c r="V79" s="210"/>
      <c r="Y79" s="210"/>
      <c r="AB79" s="210"/>
      <c r="AE79" s="210"/>
      <c r="AH79" s="210"/>
      <c r="AK79" s="210"/>
      <c r="AN79" s="210"/>
      <c r="AQ79" s="210"/>
      <c r="AT79" s="210"/>
      <c r="AW79" s="210"/>
      <c r="AZ79" s="210"/>
      <c r="BC79" s="210"/>
      <c r="BD79" s="185"/>
      <c r="BE79" s="210"/>
      <c r="BF79" s="210"/>
      <c r="BG79" s="210"/>
      <c r="BH79" s="210"/>
      <c r="BI79" s="210"/>
      <c r="BJ79" s="210"/>
      <c r="BK79" s="210"/>
    </row>
    <row r="80" spans="2:63" s="184" customFormat="1" x14ac:dyDescent="0.2">
      <c r="B80" s="181"/>
      <c r="C80" s="182"/>
      <c r="D80" s="185"/>
      <c r="G80" s="182"/>
      <c r="I80" s="185"/>
      <c r="J80" s="185"/>
      <c r="K80" s="185"/>
      <c r="L80" s="186"/>
      <c r="M80" s="210"/>
      <c r="N80" s="210"/>
      <c r="O80" s="210"/>
      <c r="P80" s="210"/>
      <c r="Q80" s="210"/>
      <c r="R80" s="210"/>
      <c r="S80" s="210"/>
      <c r="V80" s="210"/>
      <c r="Y80" s="210"/>
      <c r="AB80" s="210"/>
      <c r="AE80" s="210"/>
      <c r="AH80" s="210"/>
      <c r="AK80" s="210"/>
      <c r="AN80" s="210"/>
      <c r="AQ80" s="210"/>
      <c r="AT80" s="210"/>
      <c r="AW80" s="210"/>
      <c r="AZ80" s="210"/>
      <c r="BC80" s="210"/>
      <c r="BD80" s="185"/>
      <c r="BE80" s="210"/>
      <c r="BF80" s="210"/>
      <c r="BG80" s="210"/>
      <c r="BH80" s="210"/>
      <c r="BI80" s="210"/>
      <c r="BJ80" s="210"/>
      <c r="BK80" s="210"/>
    </row>
    <row r="81" spans="2:63" s="184" customFormat="1" x14ac:dyDescent="0.2">
      <c r="B81" s="181"/>
      <c r="C81" s="182"/>
      <c r="D81" s="185"/>
      <c r="G81" s="182"/>
      <c r="I81" s="185"/>
      <c r="J81" s="185"/>
      <c r="K81" s="185"/>
      <c r="L81" s="186"/>
      <c r="M81" s="210"/>
      <c r="N81" s="210"/>
      <c r="O81" s="210"/>
      <c r="P81" s="210"/>
      <c r="Q81" s="210"/>
      <c r="R81" s="210"/>
      <c r="S81" s="210"/>
      <c r="V81" s="210"/>
      <c r="Y81" s="210"/>
      <c r="AB81" s="210"/>
      <c r="AE81" s="210"/>
      <c r="AH81" s="210"/>
      <c r="AK81" s="210"/>
      <c r="AN81" s="210"/>
      <c r="AQ81" s="210"/>
      <c r="AT81" s="210"/>
      <c r="AW81" s="210"/>
      <c r="AZ81" s="210"/>
      <c r="BC81" s="210"/>
      <c r="BD81" s="185"/>
      <c r="BE81" s="210"/>
      <c r="BF81" s="210"/>
      <c r="BG81" s="210"/>
      <c r="BH81" s="210"/>
      <c r="BI81" s="210"/>
      <c r="BJ81" s="210"/>
      <c r="BK81" s="210"/>
    </row>
    <row r="82" spans="2:63" s="184" customFormat="1" x14ac:dyDescent="0.2">
      <c r="B82" s="181"/>
      <c r="C82" s="182"/>
      <c r="D82" s="185"/>
      <c r="G82" s="182"/>
      <c r="I82" s="185"/>
      <c r="J82" s="185"/>
      <c r="K82" s="185"/>
      <c r="L82" s="186"/>
      <c r="M82" s="210"/>
      <c r="N82" s="210"/>
      <c r="O82" s="210"/>
      <c r="P82" s="210"/>
      <c r="Q82" s="210"/>
      <c r="R82" s="210"/>
      <c r="S82" s="210"/>
      <c r="V82" s="210"/>
      <c r="Y82" s="210"/>
      <c r="AB82" s="210"/>
      <c r="AE82" s="210"/>
      <c r="AH82" s="210"/>
      <c r="AK82" s="210"/>
      <c r="AN82" s="210"/>
      <c r="AQ82" s="210"/>
      <c r="AT82" s="210"/>
      <c r="AW82" s="210"/>
      <c r="AZ82" s="210"/>
      <c r="BC82" s="210"/>
      <c r="BD82" s="185"/>
      <c r="BE82" s="210"/>
      <c r="BF82" s="210"/>
      <c r="BG82" s="210"/>
      <c r="BH82" s="210"/>
      <c r="BI82" s="210"/>
      <c r="BJ82" s="210"/>
      <c r="BK82" s="210"/>
    </row>
    <row r="83" spans="2:63" s="184" customFormat="1" x14ac:dyDescent="0.2">
      <c r="B83" s="181"/>
      <c r="C83" s="182"/>
      <c r="D83" s="185"/>
      <c r="G83" s="182"/>
      <c r="I83" s="185"/>
      <c r="J83" s="185"/>
      <c r="K83" s="185"/>
      <c r="L83" s="186"/>
      <c r="M83" s="210"/>
      <c r="N83" s="210"/>
      <c r="O83" s="210"/>
      <c r="P83" s="210"/>
      <c r="Q83" s="210"/>
      <c r="R83" s="210"/>
      <c r="S83" s="210"/>
      <c r="V83" s="210"/>
      <c r="Y83" s="210"/>
      <c r="AB83" s="210"/>
      <c r="AE83" s="210"/>
      <c r="AH83" s="210"/>
      <c r="AK83" s="210"/>
      <c r="AN83" s="210"/>
      <c r="AQ83" s="210"/>
      <c r="AT83" s="210"/>
      <c r="AW83" s="210"/>
      <c r="AZ83" s="210"/>
      <c r="BC83" s="210"/>
      <c r="BD83" s="185"/>
      <c r="BE83" s="210"/>
      <c r="BF83" s="210"/>
      <c r="BG83" s="210"/>
      <c r="BH83" s="210"/>
      <c r="BI83" s="210"/>
      <c r="BJ83" s="210"/>
      <c r="BK83" s="210"/>
    </row>
    <row r="84" spans="2:63" s="184" customFormat="1" x14ac:dyDescent="0.2">
      <c r="B84" s="181"/>
      <c r="C84" s="182"/>
      <c r="D84" s="185"/>
      <c r="G84" s="182"/>
      <c r="I84" s="185"/>
      <c r="J84" s="185"/>
      <c r="K84" s="185"/>
      <c r="L84" s="186"/>
      <c r="M84" s="210"/>
      <c r="N84" s="210"/>
      <c r="O84" s="210"/>
      <c r="P84" s="210"/>
      <c r="Q84" s="210"/>
      <c r="R84" s="210"/>
      <c r="S84" s="210"/>
      <c r="V84" s="210"/>
      <c r="Y84" s="210"/>
      <c r="AB84" s="210"/>
      <c r="AE84" s="210"/>
      <c r="AH84" s="210"/>
      <c r="AK84" s="210"/>
      <c r="AN84" s="210"/>
      <c r="AQ84" s="210"/>
      <c r="AT84" s="210"/>
      <c r="AW84" s="210"/>
      <c r="AZ84" s="210"/>
      <c r="BC84" s="210"/>
      <c r="BD84" s="185"/>
      <c r="BE84" s="210"/>
      <c r="BF84" s="210"/>
      <c r="BG84" s="210"/>
      <c r="BH84" s="210"/>
      <c r="BI84" s="210"/>
      <c r="BJ84" s="210"/>
      <c r="BK84" s="210"/>
    </row>
    <row r="85" spans="2:63" s="184" customFormat="1" x14ac:dyDescent="0.2">
      <c r="B85" s="181"/>
      <c r="C85" s="182"/>
      <c r="D85" s="185"/>
      <c r="G85" s="182"/>
      <c r="I85" s="185"/>
      <c r="J85" s="185"/>
      <c r="K85" s="185"/>
      <c r="L85" s="186"/>
      <c r="M85" s="210"/>
      <c r="N85" s="210"/>
      <c r="O85" s="210"/>
      <c r="P85" s="210"/>
      <c r="Q85" s="210"/>
      <c r="R85" s="210"/>
      <c r="S85" s="210"/>
      <c r="V85" s="210"/>
      <c r="Y85" s="210"/>
      <c r="AB85" s="210"/>
      <c r="AE85" s="210"/>
      <c r="AH85" s="210"/>
      <c r="AK85" s="210"/>
      <c r="AN85" s="210"/>
      <c r="AQ85" s="210"/>
      <c r="AT85" s="210"/>
      <c r="AW85" s="210"/>
      <c r="AZ85" s="210"/>
      <c r="BC85" s="210"/>
      <c r="BD85" s="185"/>
      <c r="BE85" s="210"/>
      <c r="BF85" s="210"/>
      <c r="BG85" s="210"/>
      <c r="BH85" s="210"/>
      <c r="BI85" s="210"/>
      <c r="BJ85" s="210"/>
      <c r="BK85" s="210"/>
    </row>
    <row r="86" spans="2:63" s="184" customFormat="1" x14ac:dyDescent="0.2">
      <c r="B86" s="181"/>
      <c r="C86" s="182"/>
      <c r="D86" s="185"/>
      <c r="G86" s="182"/>
      <c r="I86" s="185"/>
      <c r="J86" s="185"/>
      <c r="K86" s="185"/>
      <c r="L86" s="186"/>
      <c r="M86" s="210"/>
      <c r="N86" s="210"/>
      <c r="O86" s="210"/>
      <c r="P86" s="210"/>
      <c r="Q86" s="210"/>
      <c r="R86" s="210"/>
      <c r="S86" s="210"/>
      <c r="V86" s="210"/>
      <c r="Y86" s="210"/>
      <c r="AB86" s="210"/>
      <c r="AE86" s="210"/>
      <c r="AH86" s="210"/>
      <c r="AK86" s="210"/>
      <c r="AN86" s="210"/>
      <c r="AQ86" s="210"/>
      <c r="AT86" s="210"/>
      <c r="AW86" s="210"/>
      <c r="AZ86" s="210"/>
      <c r="BC86" s="210"/>
      <c r="BD86" s="185"/>
      <c r="BE86" s="210"/>
      <c r="BF86" s="210"/>
      <c r="BG86" s="210"/>
      <c r="BH86" s="210"/>
      <c r="BI86" s="210"/>
      <c r="BJ86" s="210"/>
      <c r="BK86" s="210"/>
    </row>
    <row r="87" spans="2:63" s="184" customFormat="1" x14ac:dyDescent="0.2">
      <c r="B87" s="181"/>
      <c r="C87" s="182"/>
      <c r="D87" s="185"/>
      <c r="G87" s="182"/>
      <c r="I87" s="185"/>
      <c r="J87" s="185"/>
      <c r="K87" s="185"/>
      <c r="L87" s="186"/>
      <c r="M87" s="210"/>
      <c r="N87" s="210"/>
      <c r="O87" s="210"/>
      <c r="P87" s="210"/>
      <c r="Q87" s="210"/>
      <c r="R87" s="210"/>
      <c r="S87" s="210"/>
      <c r="V87" s="210"/>
      <c r="Y87" s="210"/>
      <c r="AB87" s="210"/>
      <c r="AE87" s="210"/>
      <c r="AH87" s="210"/>
      <c r="AK87" s="210"/>
      <c r="AN87" s="210"/>
      <c r="AQ87" s="210"/>
      <c r="AT87" s="210"/>
      <c r="AW87" s="210"/>
      <c r="AZ87" s="210"/>
      <c r="BC87" s="210"/>
      <c r="BD87" s="185"/>
      <c r="BE87" s="210"/>
      <c r="BF87" s="210"/>
      <c r="BG87" s="210"/>
      <c r="BH87" s="210"/>
      <c r="BI87" s="210"/>
      <c r="BJ87" s="210"/>
      <c r="BK87" s="210"/>
    </row>
    <row r="88" spans="2:63" s="184" customFormat="1" x14ac:dyDescent="0.2">
      <c r="B88" s="181"/>
      <c r="C88" s="182"/>
      <c r="D88" s="185"/>
      <c r="G88" s="182"/>
      <c r="I88" s="185"/>
      <c r="J88" s="185"/>
      <c r="K88" s="185"/>
      <c r="L88" s="186"/>
      <c r="M88" s="210"/>
      <c r="N88" s="210"/>
      <c r="O88" s="210"/>
      <c r="P88" s="210"/>
      <c r="Q88" s="210"/>
      <c r="R88" s="210"/>
      <c r="S88" s="210"/>
      <c r="V88" s="210"/>
      <c r="Y88" s="210"/>
      <c r="AB88" s="210"/>
      <c r="AE88" s="210"/>
      <c r="AH88" s="210"/>
      <c r="AK88" s="210"/>
      <c r="AN88" s="210"/>
      <c r="AQ88" s="210"/>
      <c r="AT88" s="210"/>
      <c r="AW88" s="210"/>
      <c r="AZ88" s="210"/>
      <c r="BC88" s="210"/>
      <c r="BD88" s="185"/>
      <c r="BE88" s="210"/>
      <c r="BF88" s="210"/>
      <c r="BG88" s="210"/>
      <c r="BH88" s="210"/>
      <c r="BI88" s="210"/>
      <c r="BJ88" s="210"/>
      <c r="BK88" s="210"/>
    </row>
    <row r="89" spans="2:63" s="184" customFormat="1" x14ac:dyDescent="0.2">
      <c r="B89" s="181"/>
      <c r="C89" s="182"/>
      <c r="D89" s="185"/>
      <c r="G89" s="182"/>
      <c r="I89" s="185"/>
      <c r="J89" s="185"/>
      <c r="K89" s="185"/>
      <c r="L89" s="186"/>
      <c r="M89" s="210"/>
      <c r="N89" s="210"/>
      <c r="O89" s="210"/>
      <c r="P89" s="210"/>
      <c r="Q89" s="210"/>
      <c r="R89" s="210"/>
      <c r="S89" s="210"/>
      <c r="V89" s="210"/>
      <c r="Y89" s="210"/>
      <c r="AB89" s="210"/>
      <c r="AE89" s="210"/>
      <c r="AH89" s="210"/>
      <c r="AK89" s="210"/>
      <c r="AN89" s="210"/>
      <c r="AQ89" s="210"/>
      <c r="AT89" s="210"/>
      <c r="AW89" s="210"/>
      <c r="AZ89" s="210"/>
      <c r="BC89" s="210"/>
      <c r="BD89" s="185"/>
      <c r="BE89" s="210"/>
      <c r="BF89" s="210"/>
      <c r="BG89" s="210"/>
      <c r="BH89" s="210"/>
      <c r="BI89" s="210"/>
      <c r="BJ89" s="210"/>
      <c r="BK89" s="210"/>
    </row>
    <row r="90" spans="2:63" s="184" customFormat="1" x14ac:dyDescent="0.2">
      <c r="B90" s="181"/>
      <c r="C90" s="182"/>
      <c r="D90" s="185"/>
      <c r="G90" s="182"/>
      <c r="I90" s="185"/>
      <c r="J90" s="185"/>
      <c r="K90" s="185"/>
      <c r="L90" s="186"/>
      <c r="M90" s="210"/>
      <c r="N90" s="210"/>
      <c r="O90" s="210"/>
      <c r="P90" s="210"/>
      <c r="Q90" s="210"/>
      <c r="R90" s="210"/>
      <c r="S90" s="210"/>
      <c r="V90" s="210"/>
      <c r="Y90" s="210"/>
      <c r="AB90" s="210"/>
      <c r="AE90" s="210"/>
      <c r="AH90" s="210"/>
      <c r="AK90" s="210"/>
      <c r="AN90" s="210"/>
      <c r="AQ90" s="210"/>
      <c r="AT90" s="210"/>
      <c r="AW90" s="210"/>
      <c r="AZ90" s="210"/>
      <c r="BC90" s="210"/>
      <c r="BD90" s="185"/>
      <c r="BE90" s="210"/>
      <c r="BF90" s="210"/>
      <c r="BG90" s="210"/>
      <c r="BH90" s="210"/>
      <c r="BI90" s="210"/>
      <c r="BJ90" s="210"/>
      <c r="BK90" s="210"/>
    </row>
    <row r="91" spans="2:63" s="184" customFormat="1" x14ac:dyDescent="0.2">
      <c r="B91" s="181"/>
      <c r="C91" s="182"/>
      <c r="D91" s="185"/>
      <c r="G91" s="182"/>
      <c r="I91" s="185"/>
      <c r="J91" s="185"/>
      <c r="K91" s="185"/>
      <c r="L91" s="186"/>
      <c r="M91" s="210"/>
      <c r="N91" s="210"/>
      <c r="O91" s="210"/>
      <c r="P91" s="210"/>
      <c r="Q91" s="210"/>
      <c r="R91" s="210"/>
      <c r="S91" s="210"/>
      <c r="V91" s="210"/>
      <c r="Y91" s="210"/>
      <c r="AB91" s="210"/>
      <c r="AE91" s="210"/>
      <c r="AH91" s="210"/>
      <c r="AK91" s="210"/>
      <c r="AN91" s="210"/>
      <c r="AQ91" s="210"/>
      <c r="AT91" s="210"/>
      <c r="AW91" s="210"/>
      <c r="AZ91" s="210"/>
      <c r="BC91" s="210"/>
      <c r="BD91" s="185"/>
      <c r="BE91" s="210"/>
      <c r="BF91" s="210"/>
      <c r="BG91" s="210"/>
      <c r="BH91" s="210"/>
      <c r="BI91" s="210"/>
      <c r="BJ91" s="210"/>
      <c r="BK91" s="210"/>
    </row>
    <row r="92" spans="2:63" s="184" customFormat="1" x14ac:dyDescent="0.2">
      <c r="B92" s="181"/>
      <c r="C92" s="182"/>
      <c r="D92" s="185"/>
      <c r="G92" s="182"/>
      <c r="I92" s="185"/>
      <c r="J92" s="185"/>
      <c r="K92" s="185"/>
      <c r="L92" s="186"/>
      <c r="M92" s="210"/>
      <c r="N92" s="210"/>
      <c r="O92" s="210"/>
      <c r="P92" s="210"/>
      <c r="Q92" s="210"/>
      <c r="R92" s="210"/>
      <c r="S92" s="210"/>
      <c r="V92" s="210"/>
      <c r="Y92" s="210"/>
      <c r="AB92" s="210"/>
      <c r="AE92" s="210"/>
      <c r="AH92" s="210"/>
      <c r="AK92" s="210"/>
      <c r="AN92" s="210"/>
      <c r="AQ92" s="210"/>
      <c r="AT92" s="210"/>
      <c r="AW92" s="210"/>
      <c r="AZ92" s="210"/>
      <c r="BC92" s="210"/>
      <c r="BD92" s="185"/>
      <c r="BE92" s="210"/>
      <c r="BF92" s="210"/>
      <c r="BG92" s="210"/>
      <c r="BH92" s="210"/>
      <c r="BI92" s="210"/>
      <c r="BJ92" s="210"/>
      <c r="BK92" s="210"/>
    </row>
    <row r="93" spans="2:63" s="184" customFormat="1" x14ac:dyDescent="0.2">
      <c r="B93" s="181"/>
      <c r="C93" s="182"/>
      <c r="D93" s="185"/>
      <c r="G93" s="182"/>
      <c r="I93" s="185"/>
      <c r="J93" s="185"/>
      <c r="K93" s="185"/>
      <c r="L93" s="186"/>
      <c r="M93" s="210"/>
      <c r="N93" s="210"/>
      <c r="O93" s="210"/>
      <c r="P93" s="210"/>
      <c r="Q93" s="210"/>
      <c r="R93" s="210"/>
      <c r="S93" s="210"/>
      <c r="V93" s="210"/>
      <c r="Y93" s="210"/>
      <c r="AB93" s="210"/>
      <c r="AE93" s="210"/>
      <c r="AH93" s="210"/>
      <c r="AK93" s="210"/>
      <c r="AN93" s="210"/>
      <c r="AQ93" s="210"/>
      <c r="AT93" s="210"/>
      <c r="AW93" s="210"/>
      <c r="AZ93" s="210"/>
      <c r="BC93" s="210"/>
      <c r="BD93" s="185"/>
      <c r="BE93" s="210"/>
      <c r="BF93" s="210"/>
      <c r="BG93" s="210"/>
      <c r="BH93" s="210"/>
      <c r="BI93" s="210"/>
      <c r="BJ93" s="210"/>
      <c r="BK93" s="210"/>
    </row>
    <row r="94" spans="2:63" s="184" customFormat="1" x14ac:dyDescent="0.2">
      <c r="B94" s="181"/>
      <c r="C94" s="182"/>
      <c r="D94" s="185"/>
      <c r="G94" s="182"/>
      <c r="I94" s="185"/>
      <c r="J94" s="185"/>
      <c r="K94" s="185"/>
      <c r="L94" s="186"/>
      <c r="M94" s="210"/>
      <c r="N94" s="210"/>
      <c r="O94" s="210"/>
      <c r="P94" s="210"/>
      <c r="Q94" s="210"/>
      <c r="R94" s="210"/>
      <c r="S94" s="210"/>
      <c r="V94" s="210"/>
      <c r="Y94" s="210"/>
      <c r="AB94" s="210"/>
      <c r="AE94" s="210"/>
      <c r="AH94" s="210"/>
      <c r="AK94" s="210"/>
      <c r="AN94" s="210"/>
      <c r="AQ94" s="210"/>
      <c r="AT94" s="210"/>
      <c r="AW94" s="210"/>
      <c r="AZ94" s="210"/>
      <c r="BC94" s="210"/>
      <c r="BD94" s="185"/>
      <c r="BE94" s="210"/>
      <c r="BF94" s="210"/>
      <c r="BG94" s="210"/>
      <c r="BH94" s="210"/>
      <c r="BI94" s="210"/>
      <c r="BJ94" s="210"/>
      <c r="BK94" s="210"/>
    </row>
    <row r="95" spans="2:63" s="184" customFormat="1" x14ac:dyDescent="0.2">
      <c r="B95" s="181"/>
      <c r="C95" s="182"/>
      <c r="D95" s="185"/>
      <c r="G95" s="182"/>
      <c r="I95" s="185"/>
      <c r="J95" s="185"/>
      <c r="K95" s="185"/>
      <c r="L95" s="186"/>
      <c r="M95" s="210"/>
      <c r="N95" s="210"/>
      <c r="O95" s="210"/>
      <c r="P95" s="210"/>
      <c r="Q95" s="210"/>
      <c r="R95" s="210"/>
      <c r="S95" s="210"/>
      <c r="V95" s="210"/>
      <c r="Y95" s="210"/>
      <c r="AB95" s="210"/>
      <c r="AE95" s="210"/>
      <c r="AH95" s="210"/>
      <c r="AK95" s="210"/>
      <c r="AN95" s="210"/>
      <c r="AQ95" s="210"/>
      <c r="AT95" s="210"/>
      <c r="AW95" s="210"/>
      <c r="AZ95" s="210"/>
      <c r="BC95" s="210"/>
      <c r="BD95" s="185"/>
      <c r="BE95" s="210"/>
      <c r="BF95" s="210"/>
      <c r="BG95" s="210"/>
      <c r="BH95" s="210"/>
      <c r="BI95" s="210"/>
      <c r="BJ95" s="210"/>
      <c r="BK95" s="210"/>
    </row>
    <row r="96" spans="2:63" s="184" customFormat="1" x14ac:dyDescent="0.2">
      <c r="B96" s="181"/>
      <c r="C96" s="182"/>
      <c r="D96" s="185"/>
      <c r="G96" s="182"/>
      <c r="I96" s="185"/>
      <c r="J96" s="185"/>
      <c r="K96" s="185"/>
      <c r="L96" s="186"/>
      <c r="M96" s="210"/>
      <c r="N96" s="210"/>
      <c r="O96" s="210"/>
      <c r="P96" s="210"/>
      <c r="Q96" s="210"/>
      <c r="R96" s="210"/>
      <c r="S96" s="210"/>
      <c r="V96" s="210"/>
      <c r="Y96" s="210"/>
      <c r="AB96" s="210"/>
      <c r="AE96" s="210"/>
      <c r="AH96" s="210"/>
      <c r="AK96" s="210"/>
      <c r="AN96" s="210"/>
      <c r="AQ96" s="210"/>
      <c r="AT96" s="210"/>
      <c r="AW96" s="210"/>
      <c r="AZ96" s="210"/>
      <c r="BC96" s="210"/>
      <c r="BD96" s="185"/>
      <c r="BE96" s="210"/>
      <c r="BF96" s="210"/>
      <c r="BG96" s="210"/>
      <c r="BH96" s="210"/>
      <c r="BI96" s="210"/>
      <c r="BJ96" s="210"/>
      <c r="BK96" s="210"/>
    </row>
    <row r="97" spans="2:63" s="184" customFormat="1" x14ac:dyDescent="0.2">
      <c r="B97" s="181"/>
      <c r="C97" s="182"/>
      <c r="D97" s="185"/>
      <c r="G97" s="182"/>
      <c r="I97" s="185"/>
      <c r="J97" s="185"/>
      <c r="K97" s="185"/>
      <c r="L97" s="186"/>
      <c r="M97" s="210"/>
      <c r="N97" s="210"/>
      <c r="O97" s="210"/>
      <c r="P97" s="210"/>
      <c r="Q97" s="210"/>
      <c r="R97" s="210"/>
      <c r="S97" s="210"/>
      <c r="V97" s="210"/>
      <c r="Y97" s="210"/>
      <c r="AB97" s="210"/>
      <c r="AE97" s="210"/>
      <c r="AH97" s="210"/>
      <c r="AK97" s="210"/>
      <c r="AN97" s="210"/>
      <c r="AQ97" s="210"/>
      <c r="AT97" s="210"/>
      <c r="AW97" s="210"/>
      <c r="AZ97" s="210"/>
      <c r="BC97" s="210"/>
      <c r="BD97" s="185"/>
      <c r="BE97" s="210"/>
      <c r="BF97" s="210"/>
      <c r="BG97" s="210"/>
      <c r="BH97" s="210"/>
      <c r="BI97" s="210"/>
      <c r="BJ97" s="210"/>
      <c r="BK97" s="210"/>
    </row>
    <row r="98" spans="2:63" s="184" customFormat="1" x14ac:dyDescent="0.2">
      <c r="B98" s="181"/>
      <c r="C98" s="182"/>
      <c r="D98" s="185"/>
      <c r="G98" s="182"/>
      <c r="I98" s="185"/>
      <c r="J98" s="185"/>
      <c r="K98" s="185"/>
      <c r="L98" s="186"/>
      <c r="M98" s="210"/>
      <c r="N98" s="210"/>
      <c r="O98" s="210"/>
      <c r="P98" s="210"/>
      <c r="Q98" s="210"/>
      <c r="R98" s="210"/>
      <c r="S98" s="210"/>
      <c r="V98" s="210"/>
      <c r="Y98" s="210"/>
      <c r="AB98" s="210"/>
      <c r="AE98" s="210"/>
      <c r="AH98" s="210"/>
      <c r="AK98" s="210"/>
      <c r="AN98" s="210"/>
      <c r="AQ98" s="210"/>
      <c r="AT98" s="210"/>
      <c r="AW98" s="210"/>
      <c r="AZ98" s="210"/>
      <c r="BC98" s="210"/>
      <c r="BD98" s="185"/>
      <c r="BE98" s="210"/>
      <c r="BF98" s="210"/>
      <c r="BG98" s="210"/>
      <c r="BH98" s="210"/>
      <c r="BI98" s="210"/>
      <c r="BJ98" s="210"/>
      <c r="BK98" s="210"/>
    </row>
    <row r="99" spans="2:63" s="184" customFormat="1" x14ac:dyDescent="0.2">
      <c r="B99" s="181"/>
      <c r="C99" s="182"/>
      <c r="D99" s="185"/>
      <c r="G99" s="182"/>
      <c r="I99" s="185"/>
      <c r="J99" s="185"/>
      <c r="K99" s="185"/>
      <c r="L99" s="186"/>
      <c r="M99" s="210"/>
      <c r="N99" s="210"/>
      <c r="O99" s="210"/>
      <c r="P99" s="210"/>
      <c r="Q99" s="210"/>
      <c r="R99" s="210"/>
      <c r="S99" s="210"/>
      <c r="V99" s="210"/>
      <c r="Y99" s="210"/>
      <c r="AB99" s="210"/>
      <c r="AE99" s="210"/>
      <c r="AH99" s="210"/>
      <c r="AK99" s="210"/>
      <c r="AN99" s="210"/>
      <c r="AQ99" s="210"/>
      <c r="AT99" s="210"/>
      <c r="AW99" s="210"/>
      <c r="AZ99" s="210"/>
      <c r="BC99" s="210"/>
      <c r="BD99" s="185"/>
      <c r="BE99" s="210"/>
      <c r="BF99" s="210"/>
      <c r="BG99" s="210"/>
      <c r="BH99" s="210"/>
      <c r="BI99" s="210"/>
      <c r="BJ99" s="210"/>
      <c r="BK99" s="210"/>
    </row>
    <row r="100" spans="2:63" s="184" customFormat="1" x14ac:dyDescent="0.2">
      <c r="B100" s="181"/>
      <c r="C100" s="182"/>
      <c r="D100" s="185"/>
      <c r="G100" s="182"/>
      <c r="I100" s="185"/>
      <c r="J100" s="185"/>
      <c r="K100" s="185"/>
      <c r="L100" s="186"/>
      <c r="M100" s="210"/>
      <c r="N100" s="210"/>
      <c r="O100" s="210"/>
      <c r="P100" s="210"/>
      <c r="Q100" s="210"/>
      <c r="R100" s="210"/>
      <c r="S100" s="210"/>
      <c r="V100" s="210"/>
      <c r="Y100" s="210"/>
      <c r="AB100" s="210"/>
      <c r="AE100" s="210"/>
      <c r="AH100" s="210"/>
      <c r="AK100" s="210"/>
      <c r="AN100" s="210"/>
      <c r="AQ100" s="210"/>
      <c r="AT100" s="210"/>
      <c r="AW100" s="210"/>
      <c r="AZ100" s="210"/>
      <c r="BC100" s="210"/>
      <c r="BD100" s="185"/>
      <c r="BE100" s="210"/>
      <c r="BF100" s="210"/>
      <c r="BG100" s="210"/>
      <c r="BH100" s="210"/>
      <c r="BI100" s="210"/>
      <c r="BJ100" s="210"/>
      <c r="BK100" s="210"/>
    </row>
    <row r="101" spans="2:63" s="184" customFormat="1" x14ac:dyDescent="0.2">
      <c r="B101" s="181"/>
      <c r="C101" s="182"/>
      <c r="D101" s="185"/>
      <c r="G101" s="182"/>
      <c r="I101" s="185"/>
      <c r="J101" s="185"/>
      <c r="K101" s="185"/>
      <c r="L101" s="186"/>
      <c r="M101" s="210"/>
      <c r="N101" s="210"/>
      <c r="O101" s="210"/>
      <c r="P101" s="210"/>
      <c r="Q101" s="210"/>
      <c r="R101" s="210"/>
      <c r="S101" s="210"/>
      <c r="V101" s="210"/>
      <c r="Y101" s="210"/>
      <c r="AB101" s="210"/>
      <c r="AE101" s="210"/>
      <c r="AH101" s="210"/>
      <c r="AK101" s="210"/>
      <c r="AN101" s="210"/>
      <c r="AQ101" s="210"/>
      <c r="AT101" s="210"/>
      <c r="AW101" s="210"/>
      <c r="AZ101" s="210"/>
      <c r="BC101" s="210"/>
      <c r="BD101" s="185"/>
      <c r="BE101" s="210"/>
      <c r="BF101" s="210"/>
      <c r="BG101" s="210"/>
      <c r="BH101" s="210"/>
      <c r="BI101" s="210"/>
      <c r="BJ101" s="210"/>
      <c r="BK101" s="210"/>
    </row>
    <row r="102" spans="2:63" s="184" customFormat="1" x14ac:dyDescent="0.2">
      <c r="B102" s="181"/>
      <c r="C102" s="182"/>
      <c r="D102" s="185"/>
      <c r="G102" s="182"/>
      <c r="I102" s="185"/>
      <c r="J102" s="185"/>
      <c r="K102" s="185"/>
      <c r="L102" s="186"/>
      <c r="M102" s="210"/>
      <c r="N102" s="210"/>
      <c r="O102" s="210"/>
      <c r="P102" s="210"/>
      <c r="Q102" s="210"/>
      <c r="R102" s="210"/>
      <c r="S102" s="210"/>
      <c r="V102" s="210"/>
      <c r="Y102" s="210"/>
      <c r="AB102" s="210"/>
      <c r="AE102" s="210"/>
      <c r="AH102" s="210"/>
      <c r="AK102" s="210"/>
      <c r="AN102" s="210"/>
      <c r="AQ102" s="210"/>
      <c r="AT102" s="210"/>
      <c r="AW102" s="210"/>
      <c r="AZ102" s="210"/>
      <c r="BC102" s="210"/>
      <c r="BD102" s="185"/>
      <c r="BE102" s="210"/>
      <c r="BF102" s="210"/>
      <c r="BG102" s="210"/>
      <c r="BH102" s="210"/>
      <c r="BI102" s="210"/>
      <c r="BJ102" s="210"/>
      <c r="BK102" s="210"/>
    </row>
    <row r="103" spans="2:63" s="184" customFormat="1" x14ac:dyDescent="0.2">
      <c r="B103" s="181"/>
      <c r="C103" s="182"/>
      <c r="D103" s="185"/>
      <c r="G103" s="182"/>
      <c r="I103" s="185"/>
      <c r="J103" s="185"/>
      <c r="K103" s="185"/>
      <c r="L103" s="186"/>
      <c r="M103" s="210"/>
      <c r="N103" s="210"/>
      <c r="O103" s="210"/>
      <c r="P103" s="210"/>
      <c r="Q103" s="210"/>
      <c r="R103" s="210"/>
      <c r="S103" s="210"/>
      <c r="V103" s="210"/>
      <c r="Y103" s="210"/>
      <c r="AB103" s="210"/>
      <c r="AE103" s="210"/>
      <c r="AH103" s="210"/>
      <c r="AK103" s="210"/>
      <c r="AN103" s="210"/>
      <c r="AQ103" s="210"/>
      <c r="AT103" s="210"/>
      <c r="AW103" s="210"/>
      <c r="AZ103" s="210"/>
      <c r="BC103" s="210"/>
      <c r="BD103" s="185"/>
      <c r="BE103" s="210"/>
      <c r="BF103" s="210"/>
      <c r="BG103" s="210"/>
      <c r="BH103" s="210"/>
      <c r="BI103" s="210"/>
      <c r="BJ103" s="210"/>
      <c r="BK103" s="210"/>
    </row>
    <row r="104" spans="2:63" s="184" customFormat="1" x14ac:dyDescent="0.2">
      <c r="B104" s="181"/>
      <c r="C104" s="182"/>
      <c r="D104" s="185"/>
      <c r="G104" s="182"/>
      <c r="I104" s="185"/>
      <c r="J104" s="185"/>
      <c r="K104" s="185"/>
      <c r="L104" s="186"/>
      <c r="M104" s="210"/>
      <c r="N104" s="210"/>
      <c r="O104" s="210"/>
      <c r="P104" s="210"/>
      <c r="Q104" s="210"/>
      <c r="R104" s="210"/>
      <c r="S104" s="210"/>
      <c r="V104" s="210"/>
      <c r="Y104" s="210"/>
      <c r="AB104" s="210"/>
      <c r="AE104" s="210"/>
      <c r="AH104" s="210"/>
      <c r="AK104" s="210"/>
      <c r="AN104" s="210"/>
      <c r="AQ104" s="210"/>
      <c r="AT104" s="210"/>
      <c r="AW104" s="210"/>
      <c r="AZ104" s="210"/>
      <c r="BC104" s="210"/>
      <c r="BD104" s="185"/>
      <c r="BE104" s="210"/>
      <c r="BF104" s="210"/>
      <c r="BG104" s="210"/>
      <c r="BH104" s="210"/>
      <c r="BI104" s="210"/>
      <c r="BJ104" s="210"/>
      <c r="BK104" s="210"/>
    </row>
    <row r="105" spans="2:63" s="184" customFormat="1" x14ac:dyDescent="0.2">
      <c r="B105" s="181"/>
      <c r="C105" s="182"/>
      <c r="D105" s="185"/>
      <c r="G105" s="182"/>
      <c r="I105" s="185"/>
      <c r="J105" s="185"/>
      <c r="K105" s="185"/>
      <c r="L105" s="186"/>
      <c r="M105" s="210"/>
      <c r="N105" s="210"/>
      <c r="O105" s="210"/>
      <c r="P105" s="210"/>
      <c r="Q105" s="210"/>
      <c r="R105" s="210"/>
      <c r="S105" s="210"/>
      <c r="V105" s="210"/>
      <c r="Y105" s="210"/>
      <c r="AB105" s="210"/>
      <c r="AE105" s="210"/>
      <c r="AH105" s="210"/>
      <c r="AK105" s="210"/>
      <c r="AN105" s="210"/>
      <c r="AQ105" s="210"/>
      <c r="AT105" s="210"/>
      <c r="AW105" s="210"/>
      <c r="AZ105" s="210"/>
      <c r="BC105" s="210"/>
      <c r="BD105" s="185"/>
      <c r="BE105" s="210"/>
      <c r="BF105" s="210"/>
      <c r="BG105" s="210"/>
      <c r="BH105" s="210"/>
      <c r="BI105" s="210"/>
      <c r="BJ105" s="210"/>
      <c r="BK105" s="210"/>
    </row>
    <row r="106" spans="2:63" s="184" customFormat="1" x14ac:dyDescent="0.2">
      <c r="B106" s="181"/>
      <c r="C106" s="182"/>
      <c r="D106" s="185"/>
      <c r="G106" s="182"/>
      <c r="I106" s="185"/>
      <c r="J106" s="185"/>
      <c r="K106" s="185"/>
      <c r="L106" s="186"/>
      <c r="M106" s="210"/>
      <c r="N106" s="210"/>
      <c r="O106" s="210"/>
      <c r="P106" s="210"/>
      <c r="Q106" s="210"/>
      <c r="R106" s="210"/>
      <c r="S106" s="210"/>
      <c r="V106" s="210"/>
      <c r="Y106" s="210"/>
      <c r="AB106" s="210"/>
      <c r="AE106" s="210"/>
      <c r="AH106" s="210"/>
      <c r="AK106" s="210"/>
      <c r="AN106" s="210"/>
      <c r="AQ106" s="210"/>
      <c r="AT106" s="210"/>
      <c r="AW106" s="210"/>
      <c r="AZ106" s="210"/>
      <c r="BC106" s="210"/>
      <c r="BD106" s="185"/>
      <c r="BE106" s="210"/>
      <c r="BF106" s="210"/>
      <c r="BG106" s="210"/>
      <c r="BH106" s="210"/>
      <c r="BI106" s="210"/>
      <c r="BJ106" s="210"/>
      <c r="BK106" s="210"/>
    </row>
    <row r="107" spans="2:63" s="184" customFormat="1" x14ac:dyDescent="0.2">
      <c r="B107" s="181"/>
      <c r="C107" s="182"/>
      <c r="D107" s="185"/>
      <c r="G107" s="182"/>
      <c r="I107" s="185"/>
      <c r="J107" s="185"/>
      <c r="K107" s="185"/>
      <c r="L107" s="186"/>
      <c r="M107" s="210"/>
      <c r="N107" s="210"/>
      <c r="O107" s="210"/>
      <c r="P107" s="210"/>
      <c r="Q107" s="210"/>
      <c r="R107" s="210"/>
      <c r="S107" s="210"/>
      <c r="V107" s="210"/>
      <c r="Y107" s="210"/>
      <c r="AB107" s="210"/>
      <c r="AE107" s="210"/>
      <c r="AH107" s="210"/>
      <c r="AK107" s="210"/>
      <c r="AN107" s="210"/>
      <c r="AQ107" s="210"/>
      <c r="AT107" s="210"/>
      <c r="AW107" s="210"/>
      <c r="AZ107" s="210"/>
      <c r="BC107" s="210"/>
      <c r="BD107" s="185"/>
      <c r="BE107" s="210"/>
      <c r="BF107" s="210"/>
      <c r="BG107" s="210"/>
      <c r="BH107" s="210"/>
      <c r="BI107" s="210"/>
      <c r="BJ107" s="210"/>
      <c r="BK107" s="210"/>
    </row>
    <row r="108" spans="2:63" s="184" customFormat="1" x14ac:dyDescent="0.2">
      <c r="B108" s="181"/>
      <c r="C108" s="182"/>
      <c r="D108" s="185"/>
      <c r="G108" s="182"/>
      <c r="I108" s="185"/>
      <c r="J108" s="185"/>
      <c r="K108" s="185"/>
      <c r="L108" s="186"/>
      <c r="M108" s="210"/>
      <c r="N108" s="210"/>
      <c r="O108" s="210"/>
      <c r="P108" s="210"/>
      <c r="Q108" s="210"/>
      <c r="R108" s="210"/>
      <c r="S108" s="210"/>
      <c r="V108" s="210"/>
      <c r="Y108" s="210"/>
      <c r="AB108" s="210"/>
      <c r="AE108" s="210"/>
      <c r="AH108" s="210"/>
      <c r="AK108" s="210"/>
      <c r="AN108" s="210"/>
      <c r="AQ108" s="210"/>
      <c r="AT108" s="210"/>
      <c r="AW108" s="210"/>
      <c r="AZ108" s="210"/>
      <c r="BC108" s="210"/>
      <c r="BD108" s="185"/>
      <c r="BE108" s="210"/>
      <c r="BF108" s="210"/>
      <c r="BG108" s="210"/>
      <c r="BH108" s="210"/>
      <c r="BI108" s="210"/>
      <c r="BJ108" s="210"/>
      <c r="BK108" s="210"/>
    </row>
    <row r="109" spans="2:63" s="184" customFormat="1" x14ac:dyDescent="0.2">
      <c r="B109" s="181"/>
      <c r="C109" s="182"/>
      <c r="D109" s="185"/>
      <c r="G109" s="182"/>
      <c r="I109" s="185"/>
      <c r="J109" s="185"/>
      <c r="K109" s="185"/>
      <c r="L109" s="186"/>
      <c r="M109" s="210"/>
      <c r="N109" s="210"/>
      <c r="O109" s="210"/>
      <c r="P109" s="210"/>
      <c r="Q109" s="210"/>
      <c r="R109" s="210"/>
      <c r="S109" s="210"/>
      <c r="V109" s="210"/>
      <c r="Y109" s="210"/>
      <c r="AB109" s="210"/>
      <c r="AE109" s="210"/>
      <c r="AH109" s="210"/>
      <c r="AK109" s="210"/>
      <c r="AN109" s="210"/>
      <c r="AQ109" s="210"/>
      <c r="AT109" s="210"/>
      <c r="AW109" s="210"/>
      <c r="AZ109" s="210"/>
      <c r="BC109" s="210"/>
      <c r="BD109" s="185"/>
      <c r="BE109" s="210"/>
      <c r="BF109" s="210"/>
      <c r="BG109" s="210"/>
      <c r="BH109" s="210"/>
      <c r="BI109" s="210"/>
      <c r="BJ109" s="210"/>
      <c r="BK109" s="210"/>
    </row>
    <row r="110" spans="2:63" s="184" customFormat="1" x14ac:dyDescent="0.2">
      <c r="B110" s="181"/>
      <c r="C110" s="182"/>
      <c r="D110" s="185"/>
      <c r="G110" s="182"/>
      <c r="I110" s="185"/>
      <c r="J110" s="185"/>
      <c r="K110" s="185"/>
      <c r="L110" s="186"/>
      <c r="M110" s="210"/>
      <c r="N110" s="210"/>
      <c r="O110" s="210"/>
      <c r="P110" s="210"/>
      <c r="Q110" s="210"/>
      <c r="R110" s="210"/>
      <c r="S110" s="210"/>
      <c r="V110" s="210"/>
      <c r="Y110" s="210"/>
      <c r="AB110" s="210"/>
      <c r="AE110" s="210"/>
      <c r="AH110" s="210"/>
      <c r="AK110" s="210"/>
      <c r="AN110" s="210"/>
      <c r="AQ110" s="210"/>
      <c r="AT110" s="210"/>
      <c r="AW110" s="210"/>
      <c r="AZ110" s="210"/>
      <c r="BC110" s="210"/>
      <c r="BD110" s="185"/>
      <c r="BE110" s="210"/>
      <c r="BF110" s="210"/>
      <c r="BG110" s="210"/>
      <c r="BH110" s="210"/>
      <c r="BI110" s="210"/>
      <c r="BJ110" s="210"/>
      <c r="BK110" s="210"/>
    </row>
    <row r="111" spans="2:63" s="184" customFormat="1" x14ac:dyDescent="0.2">
      <c r="B111" s="181"/>
      <c r="C111" s="182"/>
      <c r="D111" s="185"/>
      <c r="G111" s="182"/>
      <c r="I111" s="185"/>
      <c r="J111" s="185"/>
      <c r="K111" s="185"/>
      <c r="L111" s="186"/>
      <c r="M111" s="210"/>
      <c r="N111" s="210"/>
      <c r="O111" s="210"/>
      <c r="P111" s="210"/>
      <c r="Q111" s="210"/>
      <c r="R111" s="210"/>
      <c r="S111" s="210"/>
      <c r="V111" s="210"/>
      <c r="Y111" s="210"/>
      <c r="AB111" s="210"/>
      <c r="AE111" s="210"/>
      <c r="AH111" s="210"/>
      <c r="AK111" s="210"/>
      <c r="AN111" s="210"/>
      <c r="AQ111" s="210"/>
      <c r="AT111" s="210"/>
      <c r="AW111" s="210"/>
      <c r="AZ111" s="210"/>
      <c r="BC111" s="210"/>
      <c r="BD111" s="185"/>
      <c r="BE111" s="210"/>
      <c r="BF111" s="210"/>
      <c r="BG111" s="210"/>
      <c r="BH111" s="210"/>
      <c r="BI111" s="210"/>
      <c r="BJ111" s="210"/>
      <c r="BK111" s="210"/>
    </row>
    <row r="112" spans="2:63" s="184" customFormat="1" x14ac:dyDescent="0.2">
      <c r="B112" s="181"/>
      <c r="C112" s="182"/>
      <c r="D112" s="185"/>
      <c r="G112" s="182"/>
      <c r="I112" s="185"/>
      <c r="J112" s="185"/>
      <c r="K112" s="185"/>
      <c r="L112" s="186"/>
      <c r="M112" s="210"/>
      <c r="N112" s="210"/>
      <c r="O112" s="210"/>
      <c r="P112" s="210"/>
      <c r="Q112" s="210"/>
      <c r="R112" s="210"/>
      <c r="S112" s="210"/>
      <c r="V112" s="210"/>
      <c r="Y112" s="210"/>
      <c r="AB112" s="210"/>
      <c r="AE112" s="210"/>
      <c r="AH112" s="210"/>
      <c r="AK112" s="210"/>
      <c r="AN112" s="210"/>
      <c r="AQ112" s="210"/>
      <c r="AT112" s="210"/>
      <c r="AW112" s="210"/>
      <c r="AZ112" s="210"/>
      <c r="BC112" s="210"/>
      <c r="BD112" s="185"/>
      <c r="BE112" s="210"/>
      <c r="BF112" s="210"/>
      <c r="BG112" s="210"/>
      <c r="BH112" s="210"/>
      <c r="BI112" s="210"/>
      <c r="BJ112" s="210"/>
      <c r="BK112" s="210"/>
    </row>
    <row r="113" spans="2:63" s="184" customFormat="1" x14ac:dyDescent="0.2">
      <c r="B113" s="181"/>
      <c r="C113" s="182"/>
      <c r="D113" s="185"/>
      <c r="G113" s="182"/>
      <c r="I113" s="185"/>
      <c r="J113" s="185"/>
      <c r="K113" s="185"/>
      <c r="L113" s="186"/>
      <c r="M113" s="210"/>
      <c r="N113" s="210"/>
      <c r="O113" s="210"/>
      <c r="P113" s="210"/>
      <c r="Q113" s="210"/>
      <c r="R113" s="210"/>
      <c r="S113" s="210"/>
      <c r="V113" s="210"/>
      <c r="Y113" s="210"/>
      <c r="AB113" s="210"/>
      <c r="AE113" s="210"/>
      <c r="AH113" s="210"/>
      <c r="AK113" s="210"/>
      <c r="AN113" s="210"/>
      <c r="AQ113" s="210"/>
      <c r="AT113" s="210"/>
      <c r="AW113" s="210"/>
      <c r="AZ113" s="210"/>
      <c r="BC113" s="210"/>
      <c r="BD113" s="185"/>
      <c r="BE113" s="210"/>
      <c r="BF113" s="210"/>
      <c r="BG113" s="210"/>
      <c r="BH113" s="210"/>
      <c r="BI113" s="210"/>
      <c r="BJ113" s="210"/>
      <c r="BK113" s="210"/>
    </row>
    <row r="114" spans="2:63" s="184" customFormat="1" x14ac:dyDescent="0.2">
      <c r="B114" s="181"/>
      <c r="C114" s="182"/>
      <c r="D114" s="185"/>
      <c r="G114" s="182"/>
      <c r="I114" s="185"/>
      <c r="J114" s="185"/>
      <c r="K114" s="185"/>
      <c r="L114" s="186"/>
      <c r="M114" s="210"/>
      <c r="N114" s="210"/>
      <c r="O114" s="210"/>
      <c r="P114" s="210"/>
      <c r="Q114" s="210"/>
      <c r="R114" s="210"/>
      <c r="S114" s="210"/>
      <c r="V114" s="210"/>
      <c r="Y114" s="210"/>
      <c r="AB114" s="210"/>
      <c r="AE114" s="210"/>
      <c r="AH114" s="210"/>
      <c r="AK114" s="210"/>
      <c r="AN114" s="210"/>
      <c r="AQ114" s="210"/>
      <c r="AT114" s="210"/>
      <c r="AW114" s="210"/>
      <c r="AZ114" s="210"/>
      <c r="BC114" s="210"/>
      <c r="BD114" s="185"/>
      <c r="BE114" s="210"/>
      <c r="BF114" s="210"/>
      <c r="BG114" s="210"/>
      <c r="BH114" s="210"/>
      <c r="BI114" s="210"/>
      <c r="BJ114" s="210"/>
      <c r="BK114" s="210"/>
    </row>
    <row r="115" spans="2:63" s="184" customFormat="1" x14ac:dyDescent="0.2">
      <c r="B115" s="181"/>
      <c r="C115" s="182"/>
      <c r="D115" s="185"/>
      <c r="G115" s="182"/>
      <c r="I115" s="185"/>
      <c r="J115" s="185"/>
      <c r="K115" s="185"/>
      <c r="L115" s="186"/>
      <c r="M115" s="210"/>
      <c r="N115" s="210"/>
      <c r="O115" s="210"/>
      <c r="P115" s="210"/>
      <c r="Q115" s="210"/>
      <c r="R115" s="210"/>
      <c r="S115" s="210"/>
      <c r="V115" s="210"/>
      <c r="Y115" s="210"/>
      <c r="AB115" s="210"/>
      <c r="AE115" s="210"/>
      <c r="AH115" s="210"/>
      <c r="AK115" s="210"/>
      <c r="AN115" s="210"/>
      <c r="AQ115" s="210"/>
      <c r="AT115" s="210"/>
      <c r="AW115" s="210"/>
      <c r="AZ115" s="210"/>
      <c r="BC115" s="210"/>
      <c r="BD115" s="185"/>
      <c r="BE115" s="210"/>
      <c r="BF115" s="210"/>
      <c r="BG115" s="210"/>
      <c r="BH115" s="210"/>
      <c r="BI115" s="210"/>
      <c r="BJ115" s="210"/>
      <c r="BK115" s="210"/>
    </row>
    <row r="116" spans="2:63" s="184" customFormat="1" x14ac:dyDescent="0.2">
      <c r="B116" s="181"/>
      <c r="C116" s="182"/>
      <c r="D116" s="185"/>
      <c r="G116" s="182"/>
      <c r="I116" s="185"/>
      <c r="J116" s="185"/>
      <c r="K116" s="185"/>
      <c r="L116" s="186"/>
      <c r="M116" s="210"/>
      <c r="N116" s="210"/>
      <c r="O116" s="210"/>
      <c r="P116" s="210"/>
      <c r="Q116" s="210"/>
      <c r="R116" s="210"/>
      <c r="S116" s="210"/>
      <c r="V116" s="210"/>
      <c r="Y116" s="210"/>
      <c r="AB116" s="210"/>
      <c r="AE116" s="210"/>
      <c r="AH116" s="210"/>
      <c r="AK116" s="210"/>
      <c r="AN116" s="210"/>
      <c r="AQ116" s="210"/>
      <c r="AT116" s="210"/>
      <c r="AW116" s="210"/>
      <c r="AZ116" s="210"/>
      <c r="BC116" s="210"/>
      <c r="BD116" s="185"/>
      <c r="BE116" s="210"/>
      <c r="BF116" s="210"/>
      <c r="BG116" s="210"/>
      <c r="BH116" s="210"/>
      <c r="BI116" s="210"/>
      <c r="BJ116" s="210"/>
      <c r="BK116" s="210"/>
    </row>
    <row r="117" spans="2:63" s="184" customFormat="1" x14ac:dyDescent="0.2">
      <c r="B117" s="181"/>
      <c r="C117" s="182"/>
      <c r="D117" s="185"/>
      <c r="G117" s="182"/>
      <c r="I117" s="185"/>
      <c r="J117" s="185"/>
      <c r="K117" s="185"/>
      <c r="L117" s="186"/>
      <c r="M117" s="210"/>
      <c r="N117" s="210"/>
      <c r="O117" s="210"/>
      <c r="P117" s="210"/>
      <c r="Q117" s="210"/>
      <c r="R117" s="210"/>
      <c r="S117" s="210"/>
      <c r="V117" s="210"/>
      <c r="Y117" s="210"/>
      <c r="AB117" s="210"/>
      <c r="AE117" s="210"/>
      <c r="AH117" s="210"/>
      <c r="AK117" s="210"/>
      <c r="AN117" s="210"/>
      <c r="AQ117" s="210"/>
      <c r="AT117" s="210"/>
      <c r="AW117" s="210"/>
      <c r="AZ117" s="210"/>
      <c r="BC117" s="210"/>
      <c r="BD117" s="185"/>
      <c r="BE117" s="210"/>
      <c r="BF117" s="210"/>
      <c r="BG117" s="210"/>
      <c r="BH117" s="210"/>
      <c r="BI117" s="210"/>
      <c r="BJ117" s="210"/>
      <c r="BK117" s="210"/>
    </row>
    <row r="118" spans="2:63" s="184" customFormat="1" x14ac:dyDescent="0.2">
      <c r="B118" s="181"/>
      <c r="C118" s="182"/>
      <c r="D118" s="185"/>
      <c r="G118" s="182"/>
      <c r="I118" s="185"/>
      <c r="J118" s="185"/>
      <c r="K118" s="185"/>
      <c r="L118" s="186"/>
      <c r="M118" s="210"/>
      <c r="N118" s="210"/>
      <c r="O118" s="210"/>
      <c r="P118" s="210"/>
      <c r="Q118" s="210"/>
      <c r="R118" s="210"/>
      <c r="S118" s="210"/>
      <c r="V118" s="210"/>
      <c r="Y118" s="210"/>
      <c r="AB118" s="210"/>
      <c r="AE118" s="210"/>
      <c r="AH118" s="210"/>
      <c r="AK118" s="210"/>
      <c r="AN118" s="210"/>
      <c r="AQ118" s="210"/>
      <c r="AT118" s="210"/>
      <c r="AW118" s="210"/>
      <c r="AZ118" s="210"/>
      <c r="BC118" s="210"/>
      <c r="BD118" s="185"/>
      <c r="BE118" s="210"/>
      <c r="BF118" s="210"/>
      <c r="BG118" s="210"/>
      <c r="BH118" s="210"/>
      <c r="BI118" s="210"/>
      <c r="BJ118" s="210"/>
      <c r="BK118" s="210"/>
    </row>
    <row r="119" spans="2:63" s="184" customFormat="1" x14ac:dyDescent="0.2">
      <c r="B119" s="181"/>
      <c r="C119" s="182"/>
      <c r="D119" s="185"/>
      <c r="G119" s="182"/>
      <c r="I119" s="185"/>
      <c r="J119" s="185"/>
      <c r="K119" s="185"/>
      <c r="L119" s="186"/>
      <c r="M119" s="210"/>
      <c r="N119" s="210"/>
      <c r="O119" s="210"/>
      <c r="P119" s="210"/>
      <c r="Q119" s="210"/>
      <c r="R119" s="210"/>
      <c r="S119" s="210"/>
      <c r="V119" s="210"/>
      <c r="Y119" s="210"/>
      <c r="AB119" s="210"/>
      <c r="AE119" s="210"/>
      <c r="AH119" s="210"/>
      <c r="AK119" s="210"/>
      <c r="AN119" s="210"/>
      <c r="AQ119" s="210"/>
      <c r="AT119" s="210"/>
      <c r="AW119" s="210"/>
      <c r="AZ119" s="210"/>
      <c r="BC119" s="210"/>
      <c r="BD119" s="185"/>
      <c r="BE119" s="210"/>
      <c r="BF119" s="210"/>
      <c r="BG119" s="210"/>
      <c r="BH119" s="210"/>
      <c r="BI119" s="210"/>
      <c r="BJ119" s="210"/>
      <c r="BK119" s="210"/>
    </row>
    <row r="120" spans="2:63" s="184" customFormat="1" x14ac:dyDescent="0.2">
      <c r="B120" s="181"/>
      <c r="C120" s="182"/>
      <c r="D120" s="185"/>
      <c r="G120" s="182"/>
      <c r="I120" s="185"/>
      <c r="J120" s="185"/>
      <c r="K120" s="185"/>
      <c r="L120" s="186"/>
      <c r="M120" s="210"/>
      <c r="N120" s="210"/>
      <c r="O120" s="210"/>
      <c r="P120" s="210"/>
      <c r="Q120" s="210"/>
      <c r="R120" s="210"/>
      <c r="S120" s="210"/>
      <c r="V120" s="210"/>
      <c r="Y120" s="210"/>
      <c r="AB120" s="210"/>
      <c r="AE120" s="210"/>
      <c r="AH120" s="210"/>
      <c r="AK120" s="210"/>
      <c r="AN120" s="210"/>
      <c r="AQ120" s="210"/>
      <c r="AT120" s="210"/>
      <c r="AW120" s="210"/>
      <c r="AZ120" s="210"/>
      <c r="BC120" s="210"/>
      <c r="BD120" s="185"/>
      <c r="BE120" s="210"/>
      <c r="BF120" s="210"/>
      <c r="BG120" s="210"/>
      <c r="BH120" s="210"/>
      <c r="BI120" s="210"/>
      <c r="BJ120" s="210"/>
      <c r="BK120" s="210"/>
    </row>
    <row r="121" spans="2:63" s="184" customFormat="1" x14ac:dyDescent="0.2">
      <c r="B121" s="181"/>
      <c r="C121" s="182"/>
      <c r="D121" s="185"/>
      <c r="G121" s="182"/>
      <c r="I121" s="185"/>
      <c r="J121" s="185"/>
      <c r="K121" s="185"/>
      <c r="L121" s="186"/>
      <c r="M121" s="210"/>
      <c r="N121" s="210"/>
      <c r="O121" s="210"/>
      <c r="P121" s="210"/>
      <c r="Q121" s="210"/>
      <c r="R121" s="210"/>
      <c r="S121" s="210"/>
      <c r="V121" s="210"/>
      <c r="Y121" s="210"/>
      <c r="AB121" s="210"/>
      <c r="AE121" s="210"/>
      <c r="AH121" s="210"/>
      <c r="AK121" s="210"/>
      <c r="AN121" s="210"/>
      <c r="AQ121" s="210"/>
      <c r="AT121" s="210"/>
      <c r="AW121" s="210"/>
      <c r="AZ121" s="210"/>
      <c r="BC121" s="210"/>
      <c r="BD121" s="185"/>
      <c r="BE121" s="210"/>
      <c r="BF121" s="210"/>
      <c r="BG121" s="210"/>
      <c r="BH121" s="210"/>
      <c r="BI121" s="210"/>
      <c r="BJ121" s="210"/>
      <c r="BK121" s="210"/>
    </row>
    <row r="122" spans="2:63" s="184" customFormat="1" x14ac:dyDescent="0.2">
      <c r="B122" s="181"/>
      <c r="C122" s="182"/>
      <c r="D122" s="185"/>
      <c r="G122" s="182"/>
      <c r="I122" s="185"/>
      <c r="J122" s="185"/>
      <c r="K122" s="185"/>
      <c r="L122" s="186"/>
      <c r="M122" s="210"/>
      <c r="N122" s="210"/>
      <c r="O122" s="210"/>
      <c r="P122" s="210"/>
      <c r="Q122" s="210"/>
      <c r="R122" s="210"/>
      <c r="S122" s="210"/>
      <c r="V122" s="210"/>
      <c r="Y122" s="210"/>
      <c r="AB122" s="210"/>
      <c r="AE122" s="210"/>
      <c r="AH122" s="210"/>
      <c r="AK122" s="210"/>
      <c r="AN122" s="210"/>
      <c r="AQ122" s="210"/>
      <c r="AT122" s="210"/>
      <c r="AW122" s="210"/>
      <c r="AZ122" s="210"/>
      <c r="BC122" s="210"/>
      <c r="BD122" s="185"/>
      <c r="BE122" s="210"/>
      <c r="BF122" s="210"/>
      <c r="BG122" s="210"/>
      <c r="BH122" s="210"/>
      <c r="BI122" s="210"/>
      <c r="BJ122" s="210"/>
      <c r="BK122" s="210"/>
    </row>
    <row r="123" spans="2:63" s="184" customFormat="1" x14ac:dyDescent="0.2">
      <c r="B123" s="181"/>
      <c r="C123" s="182"/>
      <c r="D123" s="185"/>
      <c r="G123" s="182"/>
      <c r="I123" s="185"/>
      <c r="J123" s="185"/>
      <c r="K123" s="185"/>
      <c r="L123" s="186"/>
      <c r="M123" s="210"/>
      <c r="N123" s="210"/>
      <c r="O123" s="210"/>
      <c r="P123" s="210"/>
      <c r="Q123" s="210"/>
      <c r="R123" s="210"/>
      <c r="S123" s="210"/>
      <c r="V123" s="210"/>
      <c r="Y123" s="210"/>
      <c r="AB123" s="210"/>
      <c r="AE123" s="210"/>
      <c r="AH123" s="210"/>
      <c r="AK123" s="210"/>
      <c r="AN123" s="210"/>
      <c r="AQ123" s="210"/>
      <c r="AT123" s="210"/>
      <c r="AW123" s="210"/>
      <c r="AZ123" s="210"/>
      <c r="BC123" s="210"/>
      <c r="BD123" s="185"/>
      <c r="BE123" s="210"/>
      <c r="BF123" s="210"/>
      <c r="BG123" s="210"/>
      <c r="BH123" s="210"/>
      <c r="BI123" s="210"/>
      <c r="BJ123" s="210"/>
      <c r="BK123" s="210"/>
    </row>
    <row r="124" spans="2:63" s="184" customFormat="1" x14ac:dyDescent="0.2">
      <c r="B124" s="181"/>
      <c r="C124" s="182"/>
      <c r="D124" s="185"/>
      <c r="G124" s="182"/>
      <c r="I124" s="185"/>
      <c r="J124" s="185"/>
      <c r="K124" s="185"/>
      <c r="L124" s="186"/>
      <c r="M124" s="210"/>
      <c r="N124" s="210"/>
      <c r="O124" s="210"/>
      <c r="P124" s="210"/>
      <c r="Q124" s="210"/>
      <c r="R124" s="210"/>
      <c r="S124" s="210"/>
      <c r="V124" s="210"/>
      <c r="Y124" s="210"/>
      <c r="AB124" s="210"/>
      <c r="AE124" s="210"/>
      <c r="AH124" s="210"/>
      <c r="AK124" s="210"/>
      <c r="AN124" s="210"/>
      <c r="AQ124" s="210"/>
      <c r="AT124" s="210"/>
      <c r="AW124" s="210"/>
      <c r="AZ124" s="210"/>
      <c r="BC124" s="210"/>
      <c r="BD124" s="185"/>
      <c r="BE124" s="210"/>
      <c r="BF124" s="210"/>
      <c r="BG124" s="210"/>
      <c r="BH124" s="210"/>
      <c r="BI124" s="210"/>
      <c r="BJ124" s="210"/>
      <c r="BK124" s="210"/>
    </row>
    <row r="125" spans="2:63" s="184" customFormat="1" x14ac:dyDescent="0.2">
      <c r="B125" s="181"/>
      <c r="C125" s="182"/>
      <c r="D125" s="185"/>
      <c r="G125" s="182"/>
      <c r="I125" s="185"/>
      <c r="J125" s="185"/>
      <c r="K125" s="185"/>
      <c r="L125" s="186"/>
      <c r="M125" s="210"/>
      <c r="N125" s="210"/>
      <c r="O125" s="210"/>
      <c r="P125" s="210"/>
      <c r="Q125" s="210"/>
      <c r="R125" s="210"/>
      <c r="S125" s="210"/>
      <c r="V125" s="210"/>
      <c r="Y125" s="210"/>
      <c r="AB125" s="210"/>
      <c r="AE125" s="210"/>
      <c r="AH125" s="210"/>
      <c r="AK125" s="210"/>
      <c r="AN125" s="210"/>
      <c r="AQ125" s="210"/>
      <c r="AT125" s="210"/>
      <c r="AW125" s="210"/>
      <c r="AZ125" s="210"/>
      <c r="BC125" s="210"/>
      <c r="BD125" s="185"/>
      <c r="BE125" s="210"/>
      <c r="BF125" s="210"/>
      <c r="BG125" s="210"/>
      <c r="BH125" s="210"/>
      <c r="BI125" s="210"/>
      <c r="BJ125" s="210"/>
      <c r="BK125" s="210"/>
    </row>
    <row r="126" spans="2:63" s="184" customFormat="1" x14ac:dyDescent="0.2">
      <c r="B126" s="181"/>
      <c r="C126" s="182"/>
      <c r="D126" s="185"/>
      <c r="G126" s="182"/>
      <c r="I126" s="185"/>
      <c r="J126" s="185"/>
      <c r="K126" s="185"/>
      <c r="L126" s="186"/>
      <c r="M126" s="210"/>
      <c r="N126" s="210"/>
      <c r="O126" s="210"/>
      <c r="P126" s="210"/>
      <c r="Q126" s="210"/>
      <c r="R126" s="210"/>
      <c r="S126" s="210"/>
      <c r="V126" s="210"/>
      <c r="Y126" s="210"/>
      <c r="AB126" s="210"/>
      <c r="AE126" s="210"/>
      <c r="AH126" s="210"/>
      <c r="AK126" s="210"/>
      <c r="AN126" s="210"/>
      <c r="AQ126" s="210"/>
      <c r="AT126" s="210"/>
      <c r="AW126" s="210"/>
      <c r="AZ126" s="210"/>
      <c r="BC126" s="210"/>
      <c r="BD126" s="185"/>
      <c r="BE126" s="210"/>
      <c r="BF126" s="210"/>
      <c r="BG126" s="210"/>
      <c r="BH126" s="210"/>
      <c r="BI126" s="210"/>
      <c r="BJ126" s="210"/>
      <c r="BK126" s="210"/>
    </row>
    <row r="127" spans="2:63" s="184" customFormat="1" x14ac:dyDescent="0.2">
      <c r="B127" s="181"/>
      <c r="C127" s="182"/>
      <c r="D127" s="185"/>
      <c r="G127" s="182"/>
      <c r="I127" s="185"/>
      <c r="J127" s="185"/>
      <c r="K127" s="185"/>
      <c r="L127" s="186"/>
      <c r="M127" s="210"/>
      <c r="N127" s="210"/>
      <c r="O127" s="210"/>
      <c r="P127" s="210"/>
      <c r="Q127" s="210"/>
      <c r="R127" s="210"/>
      <c r="S127" s="210"/>
      <c r="V127" s="210"/>
      <c r="Y127" s="210"/>
      <c r="AB127" s="210"/>
      <c r="AE127" s="210"/>
      <c r="AH127" s="210"/>
      <c r="AK127" s="210"/>
      <c r="AN127" s="210"/>
      <c r="AQ127" s="210"/>
      <c r="AT127" s="210"/>
      <c r="AW127" s="210"/>
      <c r="AZ127" s="210"/>
      <c r="BC127" s="210"/>
      <c r="BD127" s="185"/>
      <c r="BE127" s="210"/>
      <c r="BF127" s="210"/>
      <c r="BG127" s="210"/>
      <c r="BH127" s="210"/>
      <c r="BI127" s="210"/>
      <c r="BJ127" s="210"/>
      <c r="BK127" s="210"/>
    </row>
    <row r="128" spans="2:63" s="184" customFormat="1" x14ac:dyDescent="0.2">
      <c r="B128" s="181"/>
      <c r="C128" s="182"/>
      <c r="D128" s="185"/>
      <c r="G128" s="182"/>
      <c r="I128" s="185"/>
      <c r="J128" s="185"/>
      <c r="K128" s="185"/>
      <c r="L128" s="186"/>
      <c r="M128" s="210"/>
      <c r="N128" s="210"/>
      <c r="O128" s="210"/>
      <c r="P128" s="210"/>
      <c r="Q128" s="210"/>
      <c r="R128" s="210"/>
      <c r="S128" s="210"/>
      <c r="V128" s="210"/>
      <c r="Y128" s="210"/>
      <c r="AB128" s="210"/>
      <c r="AE128" s="210"/>
      <c r="AH128" s="210"/>
      <c r="AK128" s="210"/>
      <c r="AN128" s="210"/>
      <c r="AQ128" s="210"/>
      <c r="AT128" s="210"/>
      <c r="AW128" s="210"/>
      <c r="AZ128" s="210"/>
      <c r="BC128" s="210"/>
      <c r="BD128" s="185"/>
      <c r="BE128" s="210"/>
      <c r="BF128" s="210"/>
      <c r="BG128" s="210"/>
      <c r="BH128" s="210"/>
      <c r="BI128" s="210"/>
      <c r="BJ128" s="210"/>
      <c r="BK128" s="210"/>
    </row>
    <row r="129" spans="2:63" s="184" customFormat="1" x14ac:dyDescent="0.2">
      <c r="B129" s="181"/>
      <c r="C129" s="182"/>
      <c r="D129" s="185"/>
      <c r="G129" s="182"/>
      <c r="I129" s="185"/>
      <c r="J129" s="185"/>
      <c r="K129" s="185"/>
      <c r="L129" s="186"/>
      <c r="M129" s="210"/>
      <c r="N129" s="210"/>
      <c r="O129" s="210"/>
      <c r="P129" s="210"/>
      <c r="Q129" s="210"/>
      <c r="R129" s="210"/>
      <c r="S129" s="210"/>
      <c r="V129" s="210"/>
      <c r="Y129" s="210"/>
      <c r="AB129" s="210"/>
      <c r="AE129" s="210"/>
      <c r="AH129" s="210"/>
      <c r="AK129" s="210"/>
      <c r="AN129" s="210"/>
      <c r="AQ129" s="210"/>
      <c r="AT129" s="210"/>
      <c r="AW129" s="210"/>
      <c r="AZ129" s="210"/>
      <c r="BC129" s="210"/>
      <c r="BD129" s="185"/>
      <c r="BE129" s="210"/>
      <c r="BF129" s="210"/>
      <c r="BG129" s="210"/>
      <c r="BH129" s="210"/>
      <c r="BI129" s="210"/>
      <c r="BJ129" s="210"/>
      <c r="BK129" s="210"/>
    </row>
    <row r="130" spans="2:63" s="184" customFormat="1" x14ac:dyDescent="0.2">
      <c r="B130" s="181"/>
      <c r="C130" s="182"/>
      <c r="D130" s="185"/>
      <c r="G130" s="182"/>
      <c r="I130" s="185"/>
      <c r="J130" s="185"/>
      <c r="K130" s="185"/>
      <c r="L130" s="186"/>
      <c r="M130" s="210"/>
      <c r="N130" s="210"/>
      <c r="O130" s="210"/>
      <c r="P130" s="210"/>
      <c r="Q130" s="210"/>
      <c r="R130" s="210"/>
      <c r="S130" s="210"/>
      <c r="V130" s="210"/>
      <c r="Y130" s="210"/>
      <c r="AB130" s="210"/>
      <c r="AE130" s="210"/>
      <c r="AH130" s="210"/>
      <c r="AK130" s="210"/>
      <c r="AN130" s="210"/>
      <c r="AQ130" s="210"/>
      <c r="AT130" s="210"/>
      <c r="AW130" s="210"/>
      <c r="AZ130" s="210"/>
      <c r="BC130" s="210"/>
      <c r="BD130" s="185"/>
      <c r="BE130" s="210"/>
      <c r="BF130" s="210"/>
      <c r="BG130" s="210"/>
      <c r="BH130" s="210"/>
      <c r="BI130" s="210"/>
      <c r="BJ130" s="210"/>
      <c r="BK130" s="210"/>
    </row>
    <row r="131" spans="2:63" s="184" customFormat="1" x14ac:dyDescent="0.2">
      <c r="B131" s="181"/>
      <c r="C131" s="182"/>
      <c r="D131" s="185"/>
      <c r="G131" s="182"/>
      <c r="I131" s="185"/>
      <c r="J131" s="185"/>
      <c r="K131" s="185"/>
      <c r="L131" s="186"/>
      <c r="M131" s="210"/>
      <c r="N131" s="210"/>
      <c r="O131" s="210"/>
      <c r="P131" s="210"/>
      <c r="Q131" s="210"/>
      <c r="R131" s="210"/>
      <c r="S131" s="210"/>
      <c r="V131" s="210"/>
      <c r="Y131" s="210"/>
      <c r="AB131" s="210"/>
      <c r="AE131" s="210"/>
      <c r="AH131" s="210"/>
      <c r="AK131" s="210"/>
      <c r="AN131" s="210"/>
      <c r="AQ131" s="210"/>
      <c r="AT131" s="210"/>
      <c r="AW131" s="210"/>
      <c r="AZ131" s="210"/>
      <c r="BC131" s="210"/>
      <c r="BD131" s="185"/>
      <c r="BE131" s="210"/>
      <c r="BF131" s="210"/>
      <c r="BG131" s="210"/>
      <c r="BH131" s="210"/>
      <c r="BI131" s="210"/>
      <c r="BJ131" s="210"/>
      <c r="BK131" s="210"/>
    </row>
    <row r="132" spans="2:63" s="184" customFormat="1" x14ac:dyDescent="0.2">
      <c r="B132" s="181"/>
      <c r="C132" s="182"/>
      <c r="D132" s="185"/>
      <c r="G132" s="182"/>
      <c r="I132" s="185"/>
      <c r="J132" s="185"/>
      <c r="K132" s="185"/>
      <c r="L132" s="186"/>
      <c r="M132" s="210"/>
      <c r="N132" s="210"/>
      <c r="O132" s="210"/>
      <c r="P132" s="210"/>
      <c r="Q132" s="210"/>
      <c r="R132" s="210"/>
      <c r="S132" s="210"/>
      <c r="V132" s="210"/>
      <c r="Y132" s="210"/>
      <c r="AB132" s="210"/>
      <c r="AE132" s="210"/>
      <c r="AH132" s="210"/>
      <c r="AK132" s="210"/>
      <c r="AN132" s="210"/>
      <c r="AQ132" s="210"/>
      <c r="AT132" s="210"/>
      <c r="AW132" s="210"/>
      <c r="AZ132" s="210"/>
      <c r="BC132" s="210"/>
      <c r="BD132" s="185"/>
      <c r="BE132" s="210"/>
      <c r="BF132" s="210"/>
      <c r="BG132" s="210"/>
      <c r="BH132" s="210"/>
      <c r="BI132" s="210"/>
      <c r="BJ132" s="210"/>
      <c r="BK132" s="210"/>
    </row>
    <row r="133" spans="2:63" s="184" customFormat="1" x14ac:dyDescent="0.2">
      <c r="B133" s="181"/>
      <c r="C133" s="182"/>
      <c r="D133" s="185"/>
      <c r="G133" s="182"/>
      <c r="I133" s="185"/>
      <c r="J133" s="185"/>
      <c r="K133" s="185"/>
      <c r="L133" s="186"/>
      <c r="M133" s="210"/>
      <c r="N133" s="210"/>
      <c r="O133" s="210"/>
      <c r="P133" s="210"/>
      <c r="Q133" s="210"/>
      <c r="R133" s="210"/>
      <c r="S133" s="210"/>
      <c r="V133" s="210"/>
      <c r="Y133" s="210"/>
      <c r="AB133" s="210"/>
      <c r="AE133" s="210"/>
      <c r="AH133" s="210"/>
      <c r="AK133" s="210"/>
      <c r="AN133" s="210"/>
      <c r="AQ133" s="210"/>
      <c r="AT133" s="210"/>
      <c r="AW133" s="210"/>
      <c r="AZ133" s="210"/>
      <c r="BC133" s="210"/>
      <c r="BD133" s="185"/>
      <c r="BE133" s="210"/>
      <c r="BF133" s="210"/>
      <c r="BG133" s="210"/>
      <c r="BH133" s="210"/>
      <c r="BI133" s="210"/>
      <c r="BJ133" s="210"/>
      <c r="BK133" s="210"/>
    </row>
    <row r="134" spans="2:63" s="184" customFormat="1" x14ac:dyDescent="0.2">
      <c r="B134" s="181"/>
      <c r="C134" s="182"/>
      <c r="D134" s="185"/>
      <c r="G134" s="182"/>
      <c r="I134" s="185"/>
      <c r="J134" s="185"/>
      <c r="K134" s="185"/>
      <c r="L134" s="186"/>
      <c r="M134" s="210"/>
      <c r="N134" s="210"/>
      <c r="O134" s="210"/>
      <c r="P134" s="210"/>
      <c r="Q134" s="210"/>
      <c r="R134" s="210"/>
      <c r="S134" s="210"/>
      <c r="V134" s="210"/>
      <c r="Y134" s="210"/>
      <c r="AB134" s="210"/>
      <c r="AE134" s="210"/>
      <c r="AH134" s="210"/>
      <c r="AK134" s="210"/>
      <c r="AN134" s="210"/>
      <c r="AQ134" s="210"/>
      <c r="AT134" s="210"/>
      <c r="AW134" s="210"/>
      <c r="AZ134" s="210"/>
      <c r="BC134" s="210"/>
      <c r="BD134" s="185"/>
      <c r="BE134" s="210"/>
      <c r="BF134" s="210"/>
      <c r="BG134" s="210"/>
      <c r="BH134" s="210"/>
      <c r="BI134" s="210"/>
      <c r="BJ134" s="210"/>
      <c r="BK134" s="210"/>
    </row>
    <row r="135" spans="2:63" s="184" customFormat="1" x14ac:dyDescent="0.2">
      <c r="B135" s="181"/>
      <c r="C135" s="182"/>
      <c r="D135" s="185"/>
      <c r="G135" s="182"/>
      <c r="I135" s="185"/>
      <c r="J135" s="185"/>
      <c r="K135" s="185"/>
      <c r="L135" s="186"/>
      <c r="M135" s="210"/>
      <c r="N135" s="210"/>
      <c r="O135" s="210"/>
      <c r="P135" s="210"/>
      <c r="Q135" s="210"/>
      <c r="R135" s="210"/>
      <c r="S135" s="210"/>
      <c r="V135" s="210"/>
      <c r="Y135" s="210"/>
      <c r="AB135" s="210"/>
      <c r="AE135" s="210"/>
      <c r="AH135" s="210"/>
      <c r="AK135" s="210"/>
      <c r="AN135" s="210"/>
      <c r="AQ135" s="210"/>
      <c r="AT135" s="210"/>
      <c r="AW135" s="210"/>
      <c r="AZ135" s="210"/>
      <c r="BC135" s="210"/>
      <c r="BD135" s="185"/>
      <c r="BE135" s="210"/>
      <c r="BF135" s="210"/>
      <c r="BG135" s="210"/>
      <c r="BH135" s="210"/>
      <c r="BI135" s="210"/>
      <c r="BJ135" s="210"/>
      <c r="BK135" s="210"/>
    </row>
    <row r="136" spans="2:63" s="184" customFormat="1" x14ac:dyDescent="0.2">
      <c r="B136" s="181"/>
      <c r="C136" s="182"/>
      <c r="D136" s="185"/>
      <c r="G136" s="182"/>
      <c r="I136" s="185"/>
      <c r="J136" s="185"/>
      <c r="K136" s="185"/>
      <c r="L136" s="186"/>
      <c r="M136" s="210"/>
      <c r="N136" s="210"/>
      <c r="O136" s="210"/>
      <c r="P136" s="210"/>
      <c r="Q136" s="210"/>
      <c r="R136" s="210"/>
      <c r="S136" s="210"/>
      <c r="V136" s="210"/>
      <c r="Y136" s="210"/>
      <c r="AB136" s="210"/>
      <c r="AE136" s="210"/>
      <c r="AH136" s="210"/>
      <c r="AK136" s="210"/>
      <c r="AN136" s="210"/>
      <c r="AQ136" s="210"/>
      <c r="AT136" s="210"/>
      <c r="AW136" s="210"/>
      <c r="AZ136" s="210"/>
      <c r="BC136" s="210"/>
      <c r="BD136" s="185"/>
      <c r="BE136" s="210"/>
      <c r="BF136" s="210"/>
      <c r="BG136" s="210"/>
      <c r="BH136" s="210"/>
      <c r="BI136" s="210"/>
      <c r="BJ136" s="210"/>
      <c r="BK136" s="210"/>
    </row>
  </sheetData>
  <autoFilter ref="B5:BK23" xr:uid="{00000000-0009-0000-0000-000004000000}">
    <filterColumn colId="6" showButton="0"/>
  </autoFilter>
  <mergeCells count="752">
    <mergeCell ref="J4:J5"/>
    <mergeCell ref="K4:L4"/>
    <mergeCell ref="N4:P4"/>
    <mergeCell ref="R4:BD4"/>
    <mergeCell ref="BF4:BK4"/>
    <mergeCell ref="B2:J2"/>
    <mergeCell ref="K2:P2"/>
    <mergeCell ref="R2:BD2"/>
    <mergeCell ref="BF2:BK2"/>
    <mergeCell ref="B4:B5"/>
    <mergeCell ref="C4:C5"/>
    <mergeCell ref="D4:D5"/>
    <mergeCell ref="E4:E5"/>
    <mergeCell ref="F4:F5"/>
    <mergeCell ref="G4:G5"/>
    <mergeCell ref="C6:C13"/>
    <mergeCell ref="D6:D13"/>
    <mergeCell ref="E6:E13"/>
    <mergeCell ref="F6:F13"/>
    <mergeCell ref="G6:G13"/>
    <mergeCell ref="H6:H7"/>
    <mergeCell ref="H10:H11"/>
    <mergeCell ref="H12:H13"/>
    <mergeCell ref="H4:I5"/>
    <mergeCell ref="I6:I9"/>
    <mergeCell ref="J6:J12"/>
    <mergeCell ref="K6:K7"/>
    <mergeCell ref="L6:L7"/>
    <mergeCell ref="M6:M7"/>
    <mergeCell ref="N6:N13"/>
    <mergeCell ref="I10:I13"/>
    <mergeCell ref="K10:K11"/>
    <mergeCell ref="L10:L11"/>
    <mergeCell ref="M10:M11"/>
    <mergeCell ref="BK6:BK13"/>
    <mergeCell ref="H8:H9"/>
    <mergeCell ref="K8:K9"/>
    <mergeCell ref="L8:L9"/>
    <mergeCell ref="M8:M9"/>
    <mergeCell ref="R8:R9"/>
    <mergeCell ref="U8:U9"/>
    <mergeCell ref="AZ6:AZ7"/>
    <mergeCell ref="BB6:BB7"/>
    <mergeCell ref="BC6:BC7"/>
    <mergeCell ref="BD6:BD7"/>
    <mergeCell ref="BF6:BF13"/>
    <mergeCell ref="BG6:BG13"/>
    <mergeCell ref="AZ8:AZ9"/>
    <mergeCell ref="BB8:BB9"/>
    <mergeCell ref="BC8:BC9"/>
    <mergeCell ref="BD8:BD9"/>
    <mergeCell ref="AQ6:AQ7"/>
    <mergeCell ref="AS6:AS7"/>
    <mergeCell ref="AT6:AT7"/>
    <mergeCell ref="AV6:AV7"/>
    <mergeCell ref="AW6:AW7"/>
    <mergeCell ref="AY6:AY7"/>
    <mergeCell ref="AH6:AH7"/>
    <mergeCell ref="Y8:Y9"/>
    <mergeCell ref="AA8:AA9"/>
    <mergeCell ref="AB8:AB9"/>
    <mergeCell ref="AD8:AD9"/>
    <mergeCell ref="AE8:AE9"/>
    <mergeCell ref="AG8:AG9"/>
    <mergeCell ref="BH6:BH13"/>
    <mergeCell ref="BI6:BI13"/>
    <mergeCell ref="BJ6:BJ13"/>
    <mergeCell ref="AJ6:AJ7"/>
    <mergeCell ref="AK6:AK7"/>
    <mergeCell ref="AM6:AM7"/>
    <mergeCell ref="AN6:AN7"/>
    <mergeCell ref="AP6:AP7"/>
    <mergeCell ref="Y6:Y7"/>
    <mergeCell ref="AA6:AA7"/>
    <mergeCell ref="AB6:AB7"/>
    <mergeCell ref="AD6:AD7"/>
    <mergeCell ref="AE6:AE7"/>
    <mergeCell ref="AG6:AG7"/>
    <mergeCell ref="AQ8:AQ9"/>
    <mergeCell ref="AS8:AS9"/>
    <mergeCell ref="AT8:AT9"/>
    <mergeCell ref="AV8:AV9"/>
    <mergeCell ref="AB10:AB11"/>
    <mergeCell ref="AD10:AD11"/>
    <mergeCell ref="AW10:AW11"/>
    <mergeCell ref="AY10:AY11"/>
    <mergeCell ref="AZ10:AZ11"/>
    <mergeCell ref="AW8:AW9"/>
    <mergeCell ref="AY8:AY9"/>
    <mergeCell ref="AH8:AH9"/>
    <mergeCell ref="AJ8:AJ9"/>
    <mergeCell ref="AK8:AK9"/>
    <mergeCell ref="AM8:AM9"/>
    <mergeCell ref="AN8:AN9"/>
    <mergeCell ref="AP8:AP9"/>
    <mergeCell ref="AE10:AE11"/>
    <mergeCell ref="AG10:AG11"/>
    <mergeCell ref="AH10:AH11"/>
    <mergeCell ref="AJ10:AJ11"/>
    <mergeCell ref="AK10:AK11"/>
    <mergeCell ref="AM10:AM11"/>
    <mergeCell ref="BB10:BB11"/>
    <mergeCell ref="BC10:BC11"/>
    <mergeCell ref="BD10:BD11"/>
    <mergeCell ref="AN10:AN11"/>
    <mergeCell ref="AP10:AP11"/>
    <mergeCell ref="AQ10:AQ11"/>
    <mergeCell ref="AS10:AS11"/>
    <mergeCell ref="AT10:AT11"/>
    <mergeCell ref="AV10:AV11"/>
    <mergeCell ref="AA12:AA13"/>
    <mergeCell ref="AB12:AB13"/>
    <mergeCell ref="AD12:AD13"/>
    <mergeCell ref="AE12:AE13"/>
    <mergeCell ref="K12:K13"/>
    <mergeCell ref="L12:L13"/>
    <mergeCell ref="M12:M13"/>
    <mergeCell ref="R12:R13"/>
    <mergeCell ref="U12:U13"/>
    <mergeCell ref="V12:V13"/>
    <mergeCell ref="O6:O13"/>
    <mergeCell ref="P6:P13"/>
    <mergeCell ref="R6:R7"/>
    <mergeCell ref="U6:U7"/>
    <mergeCell ref="V6:V7"/>
    <mergeCell ref="X6:X7"/>
    <mergeCell ref="V8:V9"/>
    <mergeCell ref="X8:X9"/>
    <mergeCell ref="R10:R11"/>
    <mergeCell ref="U10:U11"/>
    <mergeCell ref="V10:V11"/>
    <mergeCell ref="X10:X11"/>
    <mergeCell ref="Y10:Y11"/>
    <mergeCell ref="AA10:AA11"/>
    <mergeCell ref="AY12:AY13"/>
    <mergeCell ref="AZ12:AZ13"/>
    <mergeCell ref="BB12:BB13"/>
    <mergeCell ref="BC12:BC13"/>
    <mergeCell ref="BD12:BD13"/>
    <mergeCell ref="C14:C21"/>
    <mergeCell ref="D14:D21"/>
    <mergeCell ref="E14:E21"/>
    <mergeCell ref="F14:F21"/>
    <mergeCell ref="G14:G21"/>
    <mergeCell ref="AP12:AP13"/>
    <mergeCell ref="AQ12:AQ13"/>
    <mergeCell ref="AS12:AS13"/>
    <mergeCell ref="AT12:AT13"/>
    <mergeCell ref="AV12:AV13"/>
    <mergeCell ref="AW12:AW13"/>
    <mergeCell ref="AG12:AG13"/>
    <mergeCell ref="AH12:AH13"/>
    <mergeCell ref="AJ12:AJ13"/>
    <mergeCell ref="AK12:AK13"/>
    <mergeCell ref="AM12:AM13"/>
    <mergeCell ref="AN12:AN13"/>
    <mergeCell ref="X12:X13"/>
    <mergeCell ref="Y12:Y13"/>
    <mergeCell ref="H14:H15"/>
    <mergeCell ref="I14:I17"/>
    <mergeCell ref="J14:J21"/>
    <mergeCell ref="K14:K15"/>
    <mergeCell ref="L14:L15"/>
    <mergeCell ref="M14:M15"/>
    <mergeCell ref="H16:H17"/>
    <mergeCell ref="K16:K17"/>
    <mergeCell ref="L16:L17"/>
    <mergeCell ref="M16:M17"/>
    <mergeCell ref="H20:H21"/>
    <mergeCell ref="K20:K21"/>
    <mergeCell ref="L20:L21"/>
    <mergeCell ref="M20:M21"/>
    <mergeCell ref="AB14:AB15"/>
    <mergeCell ref="AD14:AD15"/>
    <mergeCell ref="AE14:AE15"/>
    <mergeCell ref="N14:N21"/>
    <mergeCell ref="O14:O21"/>
    <mergeCell ref="P14:P21"/>
    <mergeCell ref="R14:R15"/>
    <mergeCell ref="U14:U15"/>
    <mergeCell ref="V14:V15"/>
    <mergeCell ref="R16:R17"/>
    <mergeCell ref="U16:U17"/>
    <mergeCell ref="V16:V17"/>
    <mergeCell ref="V20:V21"/>
    <mergeCell ref="AB18:AB19"/>
    <mergeCell ref="AD18:AD19"/>
    <mergeCell ref="AE18:AE19"/>
    <mergeCell ref="R20:R21"/>
    <mergeCell ref="U20:U21"/>
    <mergeCell ref="Y18:Y19"/>
    <mergeCell ref="AA18:AA19"/>
    <mergeCell ref="AZ14:AZ15"/>
    <mergeCell ref="BB14:BB15"/>
    <mergeCell ref="BC14:BC15"/>
    <mergeCell ref="BD14:BD15"/>
    <mergeCell ref="BF14:BK21"/>
    <mergeCell ref="AY16:AY17"/>
    <mergeCell ref="AZ16:AZ17"/>
    <mergeCell ref="BB16:BB17"/>
    <mergeCell ref="BC16:BC17"/>
    <mergeCell ref="BD18:BD19"/>
    <mergeCell ref="BC20:BC21"/>
    <mergeCell ref="BD20:BD21"/>
    <mergeCell ref="AY20:AY21"/>
    <mergeCell ref="AZ20:AZ21"/>
    <mergeCell ref="BB20:BB21"/>
    <mergeCell ref="AM16:AM17"/>
    <mergeCell ref="AN16:AN17"/>
    <mergeCell ref="X16:X17"/>
    <mergeCell ref="Y16:Y17"/>
    <mergeCell ref="AA16:AA17"/>
    <mergeCell ref="AB16:AB17"/>
    <mergeCell ref="AD16:AD17"/>
    <mergeCell ref="AE16:AE17"/>
    <mergeCell ref="AY14:AY15"/>
    <mergeCell ref="AP14:AP15"/>
    <mergeCell ref="AQ14:AQ15"/>
    <mergeCell ref="AS14:AS15"/>
    <mergeCell ref="AT14:AT15"/>
    <mergeCell ref="AV14:AV15"/>
    <mergeCell ref="AW14:AW15"/>
    <mergeCell ref="AG14:AG15"/>
    <mergeCell ref="AH14:AH15"/>
    <mergeCell ref="AJ14:AJ15"/>
    <mergeCell ref="AK14:AK15"/>
    <mergeCell ref="AM14:AM15"/>
    <mergeCell ref="AN14:AN15"/>
    <mergeCell ref="X14:X15"/>
    <mergeCell ref="Y14:Y15"/>
    <mergeCell ref="AA14:AA15"/>
    <mergeCell ref="AG18:AG19"/>
    <mergeCell ref="BD16:BD17"/>
    <mergeCell ref="H18:H19"/>
    <mergeCell ref="I18:I21"/>
    <mergeCell ref="K18:K19"/>
    <mergeCell ref="L18:L19"/>
    <mergeCell ref="M18:M19"/>
    <mergeCell ref="R18:R19"/>
    <mergeCell ref="U18:U19"/>
    <mergeCell ref="V18:V19"/>
    <mergeCell ref="X18:X19"/>
    <mergeCell ref="AP16:AP17"/>
    <mergeCell ref="AQ16:AQ17"/>
    <mergeCell ref="AS16:AS17"/>
    <mergeCell ref="AT16:AT17"/>
    <mergeCell ref="AV16:AV17"/>
    <mergeCell ref="AW16:AW17"/>
    <mergeCell ref="AG16:AG17"/>
    <mergeCell ref="AH16:AH17"/>
    <mergeCell ref="AJ16:AJ17"/>
    <mergeCell ref="AK16:AK17"/>
    <mergeCell ref="AZ18:AZ19"/>
    <mergeCell ref="BB18:BB19"/>
    <mergeCell ref="BC18:BC19"/>
    <mergeCell ref="AQ18:AQ19"/>
    <mergeCell ref="AS18:AS19"/>
    <mergeCell ref="AT18:AT19"/>
    <mergeCell ref="AV18:AV19"/>
    <mergeCell ref="AW18:AW19"/>
    <mergeCell ref="AY18:AY19"/>
    <mergeCell ref="AH18:AH19"/>
    <mergeCell ref="AJ18:AJ19"/>
    <mergeCell ref="AK18:AK19"/>
    <mergeCell ref="AM18:AM19"/>
    <mergeCell ref="AN18:AN19"/>
    <mergeCell ref="AP18:AP19"/>
    <mergeCell ref="C22:C23"/>
    <mergeCell ref="D22:D23"/>
    <mergeCell ref="E22:E23"/>
    <mergeCell ref="F22:F23"/>
    <mergeCell ref="G22:G23"/>
    <mergeCell ref="AP20:AP21"/>
    <mergeCell ref="AQ20:AQ21"/>
    <mergeCell ref="AS20:AS21"/>
    <mergeCell ref="AT20:AT21"/>
    <mergeCell ref="H22:H23"/>
    <mergeCell ref="I22:I23"/>
    <mergeCell ref="J22:J23"/>
    <mergeCell ref="K22:K23"/>
    <mergeCell ref="L22:L23"/>
    <mergeCell ref="M22:M23"/>
    <mergeCell ref="AN22:AN23"/>
    <mergeCell ref="X22:X23"/>
    <mergeCell ref="Y22:Y23"/>
    <mergeCell ref="AA22:AA23"/>
    <mergeCell ref="AB22:AB23"/>
    <mergeCell ref="AD22:AD23"/>
    <mergeCell ref="AE22:AE23"/>
    <mergeCell ref="N22:N23"/>
    <mergeCell ref="O22:O23"/>
    <mergeCell ref="AV20:AV21"/>
    <mergeCell ref="AW20:AW21"/>
    <mergeCell ref="AG20:AG21"/>
    <mergeCell ref="AH20:AH21"/>
    <mergeCell ref="AJ20:AJ21"/>
    <mergeCell ref="AK20:AK21"/>
    <mergeCell ref="AM20:AM21"/>
    <mergeCell ref="AN20:AN21"/>
    <mergeCell ref="X20:X21"/>
    <mergeCell ref="Y20:Y21"/>
    <mergeCell ref="AA20:AA21"/>
    <mergeCell ref="AB20:AB21"/>
    <mergeCell ref="AD20:AD21"/>
    <mergeCell ref="AE20:AE21"/>
    <mergeCell ref="P22:P23"/>
    <mergeCell ref="R22:R23"/>
    <mergeCell ref="U22:U23"/>
    <mergeCell ref="V22:V23"/>
    <mergeCell ref="BJ22:BJ23"/>
    <mergeCell ref="BK22:BK23"/>
    <mergeCell ref="Z24:Z25"/>
    <mergeCell ref="AA24:AA25"/>
    <mergeCell ref="AB24:AB25"/>
    <mergeCell ref="AC24:AC25"/>
    <mergeCell ref="AF24:AF25"/>
    <mergeCell ref="AY22:AY23"/>
    <mergeCell ref="AZ22:AZ23"/>
    <mergeCell ref="BB22:BB23"/>
    <mergeCell ref="BC22:BC23"/>
    <mergeCell ref="BD22:BD23"/>
    <mergeCell ref="BF22:BF23"/>
    <mergeCell ref="AP22:AP23"/>
    <mergeCell ref="AQ22:AQ23"/>
    <mergeCell ref="AS22:AS23"/>
    <mergeCell ref="AT22:AT23"/>
    <mergeCell ref="AV22:AV23"/>
    <mergeCell ref="AW22:AW23"/>
    <mergeCell ref="AG22:AG23"/>
    <mergeCell ref="AH22:AH23"/>
    <mergeCell ref="AJ22:AJ23"/>
    <mergeCell ref="AK22:AK23"/>
    <mergeCell ref="AM22:AM23"/>
    <mergeCell ref="AU24:AU25"/>
    <mergeCell ref="AX24:AX25"/>
    <mergeCell ref="AQ25:AQ26"/>
    <mergeCell ref="AS25:AS26"/>
    <mergeCell ref="AT25:AT26"/>
    <mergeCell ref="AV25:AV26"/>
    <mergeCell ref="AL24:AL25"/>
    <mergeCell ref="AO24:AO25"/>
    <mergeCell ref="AR24:AR25"/>
    <mergeCell ref="BG22:BG23"/>
    <mergeCell ref="BH22:BH23"/>
    <mergeCell ref="BI22:BI23"/>
    <mergeCell ref="AW25:AW26"/>
    <mergeCell ref="AY25:AY26"/>
    <mergeCell ref="AZ25:AZ26"/>
    <mergeCell ref="BB25:BB26"/>
    <mergeCell ref="BC25:BC26"/>
    <mergeCell ref="AA26:AA27"/>
    <mergeCell ref="AB26:AB27"/>
    <mergeCell ref="AD27:AD28"/>
    <mergeCell ref="AE27:AE28"/>
    <mergeCell ref="AH27:AH28"/>
    <mergeCell ref="BA24:BA25"/>
    <mergeCell ref="AD25:AD26"/>
    <mergeCell ref="AE25:AE26"/>
    <mergeCell ref="AG25:AG26"/>
    <mergeCell ref="AH25:AH26"/>
    <mergeCell ref="AJ25:AJ26"/>
    <mergeCell ref="AK25:AK26"/>
    <mergeCell ref="AM25:AM26"/>
    <mergeCell ref="AN25:AN26"/>
    <mergeCell ref="AP25:AP26"/>
    <mergeCell ref="AI24:AI25"/>
    <mergeCell ref="AA28:AA29"/>
    <mergeCell ref="AG28:AG29"/>
    <mergeCell ref="AB29:AB30"/>
    <mergeCell ref="AD29:AD30"/>
    <mergeCell ref="AE29:AE30"/>
    <mergeCell ref="AH29:AH30"/>
    <mergeCell ref="AJ29:AJ30"/>
    <mergeCell ref="AK29:AK30"/>
    <mergeCell ref="AS27:AS28"/>
    <mergeCell ref="AJ27:AJ28"/>
    <mergeCell ref="AK27:AK28"/>
    <mergeCell ref="AM27:AM28"/>
    <mergeCell ref="AN27:AN28"/>
    <mergeCell ref="AP27:AP28"/>
    <mergeCell ref="AQ27:AQ28"/>
    <mergeCell ref="BC29:BC30"/>
    <mergeCell ref="AM29:AM30"/>
    <mergeCell ref="AN29:AN30"/>
    <mergeCell ref="AP29:AP30"/>
    <mergeCell ref="AQ29:AQ30"/>
    <mergeCell ref="AS29:AS30"/>
    <mergeCell ref="AT29:AT30"/>
    <mergeCell ref="BB27:BB28"/>
    <mergeCell ref="BC27:BC28"/>
    <mergeCell ref="AT27:AT28"/>
    <mergeCell ref="AV27:AV28"/>
    <mergeCell ref="AW27:AW28"/>
    <mergeCell ref="AY27:AY28"/>
    <mergeCell ref="AZ27:AZ28"/>
    <mergeCell ref="AD31:AD32"/>
    <mergeCell ref="AE31:AE32"/>
    <mergeCell ref="AG31:AG32"/>
    <mergeCell ref="AH31:AH32"/>
    <mergeCell ref="AV29:AV30"/>
    <mergeCell ref="AW29:AW30"/>
    <mergeCell ref="AY29:AY30"/>
    <mergeCell ref="AZ29:AZ30"/>
    <mergeCell ref="BB29:BB30"/>
    <mergeCell ref="BB31:BB32"/>
    <mergeCell ref="BC31:BC32"/>
    <mergeCell ref="AA32:AA33"/>
    <mergeCell ref="AD33:AD34"/>
    <mergeCell ref="AE33:AE34"/>
    <mergeCell ref="AG33:AG34"/>
    <mergeCell ref="AH33:AH34"/>
    <mergeCell ref="AJ33:AJ34"/>
    <mergeCell ref="AK33:AK34"/>
    <mergeCell ref="AM33:AM34"/>
    <mergeCell ref="AS31:AS32"/>
    <mergeCell ref="AT31:AT32"/>
    <mergeCell ref="AV31:AV32"/>
    <mergeCell ref="AW31:AW32"/>
    <mergeCell ref="AY31:AY32"/>
    <mergeCell ref="AZ31:AZ32"/>
    <mergeCell ref="AJ31:AJ32"/>
    <mergeCell ref="AK31:AK32"/>
    <mergeCell ref="AM31:AM32"/>
    <mergeCell ref="AN31:AN32"/>
    <mergeCell ref="AP31:AP32"/>
    <mergeCell ref="AQ31:AQ32"/>
    <mergeCell ref="AA30:AA31"/>
    <mergeCell ref="AB31:AB32"/>
    <mergeCell ref="AW33:AW34"/>
    <mergeCell ref="AY33:AY34"/>
    <mergeCell ref="AZ33:AZ34"/>
    <mergeCell ref="BB33:BB34"/>
    <mergeCell ref="BC33:BC34"/>
    <mergeCell ref="AA34:AA35"/>
    <mergeCell ref="AB34:AB35"/>
    <mergeCell ref="AD35:AD36"/>
    <mergeCell ref="AE35:AE36"/>
    <mergeCell ref="AG35:AG36"/>
    <mergeCell ref="AN33:AN34"/>
    <mergeCell ref="AP33:AP34"/>
    <mergeCell ref="AQ33:AQ34"/>
    <mergeCell ref="AS33:AS34"/>
    <mergeCell ref="AT33:AT34"/>
    <mergeCell ref="AV33:AV34"/>
    <mergeCell ref="AZ35:AZ36"/>
    <mergeCell ref="BB35:BB36"/>
    <mergeCell ref="BC35:BC36"/>
    <mergeCell ref="AA36:AA37"/>
    <mergeCell ref="AB37:AB38"/>
    <mergeCell ref="AD37:AD38"/>
    <mergeCell ref="AE37:AE38"/>
    <mergeCell ref="AG37:AG38"/>
    <mergeCell ref="AH37:AH38"/>
    <mergeCell ref="AJ37:AJ38"/>
    <mergeCell ref="AQ35:AQ36"/>
    <mergeCell ref="AS35:AS36"/>
    <mergeCell ref="AT35:AT36"/>
    <mergeCell ref="AV35:AV36"/>
    <mergeCell ref="AW35:AW36"/>
    <mergeCell ref="AY35:AY36"/>
    <mergeCell ref="AH35:AH36"/>
    <mergeCell ref="AJ35:AJ36"/>
    <mergeCell ref="AK35:AK36"/>
    <mergeCell ref="AM35:AM36"/>
    <mergeCell ref="AN35:AN36"/>
    <mergeCell ref="AP35:AP36"/>
    <mergeCell ref="BC37:BC38"/>
    <mergeCell ref="AA38:AA39"/>
    <mergeCell ref="AB39:AB40"/>
    <mergeCell ref="AD39:AD40"/>
    <mergeCell ref="AE39:AE40"/>
    <mergeCell ref="AG39:AG40"/>
    <mergeCell ref="AH39:AH40"/>
    <mergeCell ref="AJ39:AJ40"/>
    <mergeCell ref="AK39:AK40"/>
    <mergeCell ref="AM39:AM40"/>
    <mergeCell ref="AT37:AT38"/>
    <mergeCell ref="AV37:AV38"/>
    <mergeCell ref="AW37:AW38"/>
    <mergeCell ref="AY37:AY38"/>
    <mergeCell ref="AZ37:AZ38"/>
    <mergeCell ref="BB37:BB38"/>
    <mergeCell ref="AK37:AK38"/>
    <mergeCell ref="AM37:AM38"/>
    <mergeCell ref="AN37:AN38"/>
    <mergeCell ref="AP37:AP38"/>
    <mergeCell ref="AQ37:AQ38"/>
    <mergeCell ref="AS37:AS38"/>
    <mergeCell ref="AW39:AW40"/>
    <mergeCell ref="AY39:AY40"/>
    <mergeCell ref="AZ39:AZ40"/>
    <mergeCell ref="BB39:BB40"/>
    <mergeCell ref="BC39:BC40"/>
    <mergeCell ref="AA40:AA41"/>
    <mergeCell ref="AB41:AB42"/>
    <mergeCell ref="AD41:AD42"/>
    <mergeCell ref="AE41:AE42"/>
    <mergeCell ref="AY41:AY42"/>
    <mergeCell ref="AN39:AN40"/>
    <mergeCell ref="AP39:AP40"/>
    <mergeCell ref="AQ39:AQ40"/>
    <mergeCell ref="AS39:AS40"/>
    <mergeCell ref="AT39:AT40"/>
    <mergeCell ref="AV39:AV40"/>
    <mergeCell ref="AW42:AW43"/>
    <mergeCell ref="AZ41:AZ42"/>
    <mergeCell ref="BB41:BB42"/>
    <mergeCell ref="BC41:BC42"/>
    <mergeCell ref="AA42:AA43"/>
    <mergeCell ref="AG42:AG43"/>
    <mergeCell ref="AH42:AH43"/>
    <mergeCell ref="AJ42:AJ43"/>
    <mergeCell ref="AK42:AK43"/>
    <mergeCell ref="AM42:AM43"/>
    <mergeCell ref="AN42:AN43"/>
    <mergeCell ref="AD44:AD45"/>
    <mergeCell ref="AE44:AE45"/>
    <mergeCell ref="AG44:AG45"/>
    <mergeCell ref="AH44:AH45"/>
    <mergeCell ref="AP42:AP43"/>
    <mergeCell ref="AQ42:AQ43"/>
    <mergeCell ref="AS42:AS43"/>
    <mergeCell ref="AT42:AT43"/>
    <mergeCell ref="AV42:AV43"/>
    <mergeCell ref="BB44:BB45"/>
    <mergeCell ref="BC44:BC45"/>
    <mergeCell ref="AA46:AA47"/>
    <mergeCell ref="AB46:AB47"/>
    <mergeCell ref="AD46:AD47"/>
    <mergeCell ref="AE46:AE47"/>
    <mergeCell ref="AG46:AG47"/>
    <mergeCell ref="AH46:AH47"/>
    <mergeCell ref="AJ46:AJ47"/>
    <mergeCell ref="AK46:AK47"/>
    <mergeCell ref="AS44:AS45"/>
    <mergeCell ref="AT44:AT45"/>
    <mergeCell ref="AV44:AV45"/>
    <mergeCell ref="AW44:AW45"/>
    <mergeCell ref="AY44:AY45"/>
    <mergeCell ref="AZ44:AZ45"/>
    <mergeCell ref="AJ44:AJ45"/>
    <mergeCell ref="AK44:AK45"/>
    <mergeCell ref="AM44:AM45"/>
    <mergeCell ref="AN44:AN45"/>
    <mergeCell ref="AP44:AP45"/>
    <mergeCell ref="AQ44:AQ45"/>
    <mergeCell ref="AA44:AA45"/>
    <mergeCell ref="AB44:AB45"/>
    <mergeCell ref="AZ46:AZ47"/>
    <mergeCell ref="BB46:BB47"/>
    <mergeCell ref="BC46:BC47"/>
    <mergeCell ref="AM46:AM47"/>
    <mergeCell ref="AN46:AN47"/>
    <mergeCell ref="AP46:AP47"/>
    <mergeCell ref="AQ46:AQ47"/>
    <mergeCell ref="AS46:AS47"/>
    <mergeCell ref="AT46:AT47"/>
    <mergeCell ref="AA48:AA49"/>
    <mergeCell ref="AB48:AB49"/>
    <mergeCell ref="AD48:AD49"/>
    <mergeCell ref="AE48:AE49"/>
    <mergeCell ref="AG48:AG49"/>
    <mergeCell ref="AH48:AH49"/>
    <mergeCell ref="AV46:AV47"/>
    <mergeCell ref="AW46:AW47"/>
    <mergeCell ref="AY46:AY47"/>
    <mergeCell ref="BB48:BB49"/>
    <mergeCell ref="BC48:BC49"/>
    <mergeCell ref="AB50:AB51"/>
    <mergeCell ref="AM50:AM51"/>
    <mergeCell ref="AN50:AN51"/>
    <mergeCell ref="AP50:AP51"/>
    <mergeCell ref="AQ50:AQ51"/>
    <mergeCell ref="AS50:AS51"/>
    <mergeCell ref="AT50:AT51"/>
    <mergeCell ref="AV50:AV51"/>
    <mergeCell ref="AS48:AS49"/>
    <mergeCell ref="AT48:AT49"/>
    <mergeCell ref="AV48:AV49"/>
    <mergeCell ref="AW48:AW49"/>
    <mergeCell ref="AY48:AY49"/>
    <mergeCell ref="AZ48:AZ49"/>
    <mergeCell ref="AJ48:AJ49"/>
    <mergeCell ref="AK48:AK49"/>
    <mergeCell ref="AM48:AM49"/>
    <mergeCell ref="AN48:AN49"/>
    <mergeCell ref="AP48:AP49"/>
    <mergeCell ref="AQ48:AQ49"/>
    <mergeCell ref="AW50:AW51"/>
    <mergeCell ref="AY50:AY51"/>
    <mergeCell ref="AA51:AA52"/>
    <mergeCell ref="AD51:AD52"/>
    <mergeCell ref="AE51:AE52"/>
    <mergeCell ref="AG51:AG52"/>
    <mergeCell ref="AH51:AH52"/>
    <mergeCell ref="AQ54:AQ55"/>
    <mergeCell ref="AS54:AS55"/>
    <mergeCell ref="AZ52:AZ53"/>
    <mergeCell ref="BB52:BB53"/>
    <mergeCell ref="AA54:AA55"/>
    <mergeCell ref="AB54:AB55"/>
    <mergeCell ref="AD54:AD55"/>
    <mergeCell ref="AE54:AE55"/>
    <mergeCell ref="AG54:AG55"/>
    <mergeCell ref="AH54:AH55"/>
    <mergeCell ref="AJ54:AJ55"/>
    <mergeCell ref="AQ52:AQ53"/>
    <mergeCell ref="AS52:AS53"/>
    <mergeCell ref="AT52:AT53"/>
    <mergeCell ref="AV52:AV53"/>
    <mergeCell ref="AW52:AW53"/>
    <mergeCell ref="AY52:AY53"/>
    <mergeCell ref="AJ51:AJ52"/>
    <mergeCell ref="AK51:AK52"/>
    <mergeCell ref="AB52:AB53"/>
    <mergeCell ref="AM52:AM53"/>
    <mergeCell ref="AN52:AN53"/>
    <mergeCell ref="AP52:AP53"/>
    <mergeCell ref="BC54:BC55"/>
    <mergeCell ref="AY54:AY55"/>
    <mergeCell ref="AZ54:AZ55"/>
    <mergeCell ref="BB54:BB55"/>
    <mergeCell ref="BA55:BA56"/>
    <mergeCell ref="AY56:AY57"/>
    <mergeCell ref="AZ56:AZ57"/>
    <mergeCell ref="BB56:BB57"/>
    <mergeCell ref="BC56:BC57"/>
    <mergeCell ref="AQ56:AQ57"/>
    <mergeCell ref="AS56:AS57"/>
    <mergeCell ref="AZ50:AZ51"/>
    <mergeCell ref="BB50:BB51"/>
    <mergeCell ref="BC50:BC51"/>
    <mergeCell ref="BC52:BC53"/>
    <mergeCell ref="Z55:Z56"/>
    <mergeCell ref="AC55:AC56"/>
    <mergeCell ref="AF55:AF56"/>
    <mergeCell ref="AI55:AI56"/>
    <mergeCell ref="AL55:AL56"/>
    <mergeCell ref="AO55:AO56"/>
    <mergeCell ref="AR55:AR56"/>
    <mergeCell ref="AU55:AU56"/>
    <mergeCell ref="AX55:AX56"/>
    <mergeCell ref="AT54:AT55"/>
    <mergeCell ref="AV54:AV55"/>
    <mergeCell ref="AW54:AW55"/>
    <mergeCell ref="AT56:AT57"/>
    <mergeCell ref="AV56:AV57"/>
    <mergeCell ref="AW56:AW57"/>
    <mergeCell ref="AK54:AK55"/>
    <mergeCell ref="AM54:AM55"/>
    <mergeCell ref="AN54:AN55"/>
    <mergeCell ref="AP54:AP55"/>
    <mergeCell ref="AB57:AB58"/>
    <mergeCell ref="AA58:AA59"/>
    <mergeCell ref="AD58:AD59"/>
    <mergeCell ref="AE58:AE59"/>
    <mergeCell ref="AG58:AG59"/>
    <mergeCell ref="AH58:AH59"/>
    <mergeCell ref="AK56:AK57"/>
    <mergeCell ref="AM56:AM57"/>
    <mergeCell ref="AN56:AN57"/>
    <mergeCell ref="AP56:AP57"/>
    <mergeCell ref="AA56:AA57"/>
    <mergeCell ref="AD56:AD57"/>
    <mergeCell ref="AE56:AE57"/>
    <mergeCell ref="AG56:AG57"/>
    <mergeCell ref="AH56:AH57"/>
    <mergeCell ref="AJ56:AJ57"/>
    <mergeCell ref="BB58:BB59"/>
    <mergeCell ref="BC58:BC59"/>
    <mergeCell ref="AA60:AA61"/>
    <mergeCell ref="AB60:AB61"/>
    <mergeCell ref="AD60:AD61"/>
    <mergeCell ref="AE60:AE61"/>
    <mergeCell ref="AG60:AG61"/>
    <mergeCell ref="AH60:AH61"/>
    <mergeCell ref="AJ60:AJ61"/>
    <mergeCell ref="AK60:AK61"/>
    <mergeCell ref="AS58:AS59"/>
    <mergeCell ref="AT58:AT59"/>
    <mergeCell ref="AV58:AV59"/>
    <mergeCell ref="AW58:AW59"/>
    <mergeCell ref="AY58:AY59"/>
    <mergeCell ref="AZ58:AZ59"/>
    <mergeCell ref="AJ58:AJ59"/>
    <mergeCell ref="AK58:AK59"/>
    <mergeCell ref="AM58:AM59"/>
    <mergeCell ref="AN58:AN59"/>
    <mergeCell ref="AP58:AP59"/>
    <mergeCell ref="AQ58:AQ59"/>
    <mergeCell ref="AV60:AV61"/>
    <mergeCell ref="AW60:AW61"/>
    <mergeCell ref="AY60:AY61"/>
    <mergeCell ref="AZ60:AZ61"/>
    <mergeCell ref="BB60:BB61"/>
    <mergeCell ref="BC60:BC61"/>
    <mergeCell ref="AM60:AM61"/>
    <mergeCell ref="AN60:AN61"/>
    <mergeCell ref="AP60:AP61"/>
    <mergeCell ref="AQ60:AQ61"/>
    <mergeCell ref="AS60:AS61"/>
    <mergeCell ref="AT60:AT61"/>
    <mergeCell ref="AR61:AR62"/>
    <mergeCell ref="AP62:AP63"/>
    <mergeCell ref="AQ62:AQ63"/>
    <mergeCell ref="AS62:AS63"/>
    <mergeCell ref="BC62:BC63"/>
    <mergeCell ref="AT62:AT63"/>
    <mergeCell ref="AV62:AV63"/>
    <mergeCell ref="AW62:AW63"/>
    <mergeCell ref="AY62:AY63"/>
    <mergeCell ref="AZ62:AZ63"/>
    <mergeCell ref="BB62:BB63"/>
    <mergeCell ref="AU61:AU62"/>
    <mergeCell ref="AX61:AX62"/>
    <mergeCell ref="BA61:BA62"/>
    <mergeCell ref="AH62:AH63"/>
    <mergeCell ref="AJ62:AJ63"/>
    <mergeCell ref="Z61:Z62"/>
    <mergeCell ref="AC61:AC62"/>
    <mergeCell ref="AF61:AF62"/>
    <mergeCell ref="AI61:AI62"/>
    <mergeCell ref="AL61:AL62"/>
    <mergeCell ref="AO61:AO62"/>
    <mergeCell ref="AK62:AK63"/>
    <mergeCell ref="AM62:AM63"/>
    <mergeCell ref="AN62:AN63"/>
    <mergeCell ref="AA62:AA63"/>
    <mergeCell ref="AB62:AB63"/>
    <mergeCell ref="AD62:AD63"/>
    <mergeCell ref="AE62:AE63"/>
    <mergeCell ref="AG62:AG63"/>
    <mergeCell ref="AA65:AA66"/>
    <mergeCell ref="AB65:AB66"/>
    <mergeCell ref="AD65:AD66"/>
    <mergeCell ref="AE65:AE66"/>
    <mergeCell ref="AG65:AG66"/>
    <mergeCell ref="AH65:AH66"/>
    <mergeCell ref="AJ65:AJ66"/>
    <mergeCell ref="AK65:AK66"/>
    <mergeCell ref="AM65:AM66"/>
    <mergeCell ref="AW65:AW66"/>
    <mergeCell ref="AY65:AY66"/>
    <mergeCell ref="AZ65:AZ66"/>
    <mergeCell ref="BB65:BB66"/>
    <mergeCell ref="BC65:BC66"/>
    <mergeCell ref="AN65:AN66"/>
    <mergeCell ref="AP65:AP66"/>
    <mergeCell ref="AQ65:AQ66"/>
    <mergeCell ref="AS65:AS66"/>
    <mergeCell ref="AT65:AT66"/>
    <mergeCell ref="AV65:AV66"/>
  </mergeCells>
  <conditionalFormatting sqref="P22:Q22 P14:Q14 BE14:BE19 P6:Q6 Q7:Q11 Q15:Q19 Q23 BE22:BE23 G24:G120 BE6:BE11">
    <cfRule type="cellIs" dxfId="1151" priority="1149" operator="equal">
      <formula>"EXTREMA"</formula>
    </cfRule>
    <cfRule type="cellIs" dxfId="1150" priority="1150" operator="equal">
      <formula>"ALTA"</formula>
    </cfRule>
    <cfRule type="cellIs" dxfId="1149" priority="1151" operator="equal">
      <formula>"MODERADA"</formula>
    </cfRule>
    <cfRule type="cellIs" dxfId="1148" priority="1152" operator="equal">
      <formula>"BAJA"</formula>
    </cfRule>
  </conditionalFormatting>
  <conditionalFormatting sqref="P24:BE120">
    <cfRule type="cellIs" dxfId="1147" priority="1145" operator="equal">
      <formula>"EXTREMA"</formula>
    </cfRule>
    <cfRule type="cellIs" dxfId="1146" priority="1146" operator="equal">
      <formula>"MODERADA"</formula>
    </cfRule>
    <cfRule type="cellIs" dxfId="1145" priority="1147" operator="equal">
      <formula>"ALTA"</formula>
    </cfRule>
    <cfRule type="cellIs" dxfId="1144" priority="1148" operator="equal">
      <formula>"BAJA"</formula>
    </cfRule>
  </conditionalFormatting>
  <conditionalFormatting sqref="G6 G14 G22">
    <cfRule type="cellIs" dxfId="1143" priority="1141" operator="equal">
      <formula>"EXTREMA"</formula>
    </cfRule>
    <cfRule type="cellIs" dxfId="1142" priority="1142" operator="equal">
      <formula>"ALTA"</formula>
    </cfRule>
    <cfRule type="cellIs" dxfId="1141" priority="1143" operator="equal">
      <formula>"MODERADA"</formula>
    </cfRule>
    <cfRule type="cellIs" dxfId="1140" priority="1144" operator="equal">
      <formula>"BAJA"</formula>
    </cfRule>
  </conditionalFormatting>
  <conditionalFormatting sqref="S6:S7">
    <cfRule type="cellIs" dxfId="1139" priority="1137" operator="equal">
      <formula>"EXTREMA"</formula>
    </cfRule>
    <cfRule type="cellIs" dxfId="1138" priority="1138" operator="equal">
      <formula>"ALTA"</formula>
    </cfRule>
    <cfRule type="cellIs" dxfId="1137" priority="1139" operator="equal">
      <formula>"MODERADA"</formula>
    </cfRule>
    <cfRule type="cellIs" dxfId="1136" priority="1140" operator="equal">
      <formula>"BAJA"</formula>
    </cfRule>
  </conditionalFormatting>
  <conditionalFormatting sqref="T6:T7">
    <cfRule type="cellIs" dxfId="1135" priority="1133" operator="equal">
      <formula>"EXTREMA"</formula>
    </cfRule>
    <cfRule type="cellIs" dxfId="1134" priority="1134" operator="equal">
      <formula>"ALTA"</formula>
    </cfRule>
    <cfRule type="cellIs" dxfId="1133" priority="1135" operator="equal">
      <formula>"MODERADA"</formula>
    </cfRule>
    <cfRule type="cellIs" dxfId="1132" priority="1136" operator="equal">
      <formula>"BAJA"</formula>
    </cfRule>
  </conditionalFormatting>
  <conditionalFormatting sqref="U6:V6">
    <cfRule type="cellIs" dxfId="1131" priority="1129" operator="equal">
      <formula>"EXTREMA"</formula>
    </cfRule>
    <cfRule type="cellIs" dxfId="1130" priority="1130" operator="equal">
      <formula>"ALTA"</formula>
    </cfRule>
    <cfRule type="cellIs" dxfId="1129" priority="1131" operator="equal">
      <formula>"MODERADA"</formula>
    </cfRule>
    <cfRule type="cellIs" dxfId="1128" priority="1132" operator="equal">
      <formula>"BAJA"</formula>
    </cfRule>
  </conditionalFormatting>
  <conditionalFormatting sqref="S8:S9">
    <cfRule type="cellIs" dxfId="1127" priority="1125" operator="equal">
      <formula>"EXTREMA"</formula>
    </cfRule>
    <cfRule type="cellIs" dxfId="1126" priority="1126" operator="equal">
      <formula>"ALTA"</formula>
    </cfRule>
    <cfRule type="cellIs" dxfId="1125" priority="1127" operator="equal">
      <formula>"MODERADA"</formula>
    </cfRule>
    <cfRule type="cellIs" dxfId="1124" priority="1128" operator="equal">
      <formula>"BAJA"</formula>
    </cfRule>
  </conditionalFormatting>
  <conditionalFormatting sqref="T8:T9">
    <cfRule type="cellIs" dxfId="1123" priority="1121" operator="equal">
      <formula>"EXTREMA"</formula>
    </cfRule>
    <cfRule type="cellIs" dxfId="1122" priority="1122" operator="equal">
      <formula>"ALTA"</formula>
    </cfRule>
    <cfRule type="cellIs" dxfId="1121" priority="1123" operator="equal">
      <formula>"MODERADA"</formula>
    </cfRule>
    <cfRule type="cellIs" dxfId="1120" priority="1124" operator="equal">
      <formula>"BAJA"</formula>
    </cfRule>
  </conditionalFormatting>
  <conditionalFormatting sqref="U8:V8">
    <cfRule type="cellIs" dxfId="1119" priority="1117" operator="equal">
      <formula>"EXTREMA"</formula>
    </cfRule>
    <cfRule type="cellIs" dxfId="1118" priority="1118" operator="equal">
      <formula>"ALTA"</formula>
    </cfRule>
    <cfRule type="cellIs" dxfId="1117" priority="1119" operator="equal">
      <formula>"MODERADA"</formula>
    </cfRule>
    <cfRule type="cellIs" dxfId="1116" priority="1120" operator="equal">
      <formula>"BAJA"</formula>
    </cfRule>
  </conditionalFormatting>
  <conditionalFormatting sqref="S10:S11">
    <cfRule type="cellIs" dxfId="1115" priority="1113" operator="equal">
      <formula>"EXTREMA"</formula>
    </cfRule>
    <cfRule type="cellIs" dxfId="1114" priority="1114" operator="equal">
      <formula>"ALTA"</formula>
    </cfRule>
    <cfRule type="cellIs" dxfId="1113" priority="1115" operator="equal">
      <formula>"MODERADA"</formula>
    </cfRule>
    <cfRule type="cellIs" dxfId="1112" priority="1116" operator="equal">
      <formula>"BAJA"</formula>
    </cfRule>
  </conditionalFormatting>
  <conditionalFormatting sqref="T10:T11">
    <cfRule type="cellIs" dxfId="1111" priority="1109" operator="equal">
      <formula>"EXTREMA"</formula>
    </cfRule>
    <cfRule type="cellIs" dxfId="1110" priority="1110" operator="equal">
      <formula>"ALTA"</formula>
    </cfRule>
    <cfRule type="cellIs" dxfId="1109" priority="1111" operator="equal">
      <formula>"MODERADA"</formula>
    </cfRule>
    <cfRule type="cellIs" dxfId="1108" priority="1112" operator="equal">
      <formula>"BAJA"</formula>
    </cfRule>
  </conditionalFormatting>
  <conditionalFormatting sqref="V10">
    <cfRule type="cellIs" dxfId="1107" priority="1105" operator="equal">
      <formula>"EXTREMA"</formula>
    </cfRule>
    <cfRule type="cellIs" dxfId="1106" priority="1106" operator="equal">
      <formula>"ALTA"</formula>
    </cfRule>
    <cfRule type="cellIs" dxfId="1105" priority="1107" operator="equal">
      <formula>"MODERADA"</formula>
    </cfRule>
    <cfRule type="cellIs" dxfId="1104" priority="1108" operator="equal">
      <formula>"BAJA"</formula>
    </cfRule>
  </conditionalFormatting>
  <conditionalFormatting sqref="S12:S13">
    <cfRule type="cellIs" dxfId="1103" priority="1101" operator="equal">
      <formula>"EXTREMA"</formula>
    </cfRule>
    <cfRule type="cellIs" dxfId="1102" priority="1102" operator="equal">
      <formula>"ALTA"</formula>
    </cfRule>
    <cfRule type="cellIs" dxfId="1101" priority="1103" operator="equal">
      <formula>"MODERADA"</formula>
    </cfRule>
    <cfRule type="cellIs" dxfId="1100" priority="1104" operator="equal">
      <formula>"BAJA"</formula>
    </cfRule>
  </conditionalFormatting>
  <conditionalFormatting sqref="T12:T13">
    <cfRule type="cellIs" dxfId="1099" priority="1097" operator="equal">
      <formula>"EXTREMA"</formula>
    </cfRule>
    <cfRule type="cellIs" dxfId="1098" priority="1098" operator="equal">
      <formula>"ALTA"</formula>
    </cfRule>
    <cfRule type="cellIs" dxfId="1097" priority="1099" operator="equal">
      <formula>"MODERADA"</formula>
    </cfRule>
    <cfRule type="cellIs" dxfId="1096" priority="1100" operator="equal">
      <formula>"BAJA"</formula>
    </cfRule>
  </conditionalFormatting>
  <conditionalFormatting sqref="U12:V12">
    <cfRule type="cellIs" dxfId="1095" priority="1093" operator="equal">
      <formula>"EXTREMA"</formula>
    </cfRule>
    <cfRule type="cellIs" dxfId="1094" priority="1094" operator="equal">
      <formula>"ALTA"</formula>
    </cfRule>
    <cfRule type="cellIs" dxfId="1093" priority="1095" operator="equal">
      <formula>"MODERADA"</formula>
    </cfRule>
    <cfRule type="cellIs" dxfId="1092" priority="1096" operator="equal">
      <formula>"BAJA"</formula>
    </cfRule>
  </conditionalFormatting>
  <conditionalFormatting sqref="T14:T15">
    <cfRule type="cellIs" dxfId="1091" priority="1085" operator="equal">
      <formula>"EXTREMA"</formula>
    </cfRule>
    <cfRule type="cellIs" dxfId="1090" priority="1086" operator="equal">
      <formula>"ALTA"</formula>
    </cfRule>
    <cfRule type="cellIs" dxfId="1089" priority="1087" operator="equal">
      <formula>"MODERADA"</formula>
    </cfRule>
    <cfRule type="cellIs" dxfId="1088" priority="1088" operator="equal">
      <formula>"BAJA"</formula>
    </cfRule>
  </conditionalFormatting>
  <conditionalFormatting sqref="S14:S15">
    <cfRule type="cellIs" dxfId="1087" priority="1089" operator="equal">
      <formula>"EXTREMA"</formula>
    </cfRule>
    <cfRule type="cellIs" dxfId="1086" priority="1090" operator="equal">
      <formula>"ALTA"</formula>
    </cfRule>
    <cfRule type="cellIs" dxfId="1085" priority="1091" operator="equal">
      <formula>"MODERADA"</formula>
    </cfRule>
    <cfRule type="cellIs" dxfId="1084" priority="1092" operator="equal">
      <formula>"BAJA"</formula>
    </cfRule>
  </conditionalFormatting>
  <conditionalFormatting sqref="U14:V14">
    <cfRule type="cellIs" dxfId="1083" priority="1081" operator="equal">
      <formula>"EXTREMA"</formula>
    </cfRule>
    <cfRule type="cellIs" dxfId="1082" priority="1082" operator="equal">
      <formula>"ALTA"</formula>
    </cfRule>
    <cfRule type="cellIs" dxfId="1081" priority="1083" operator="equal">
      <formula>"MODERADA"</formula>
    </cfRule>
    <cfRule type="cellIs" dxfId="1080" priority="1084" operator="equal">
      <formula>"BAJA"</formula>
    </cfRule>
  </conditionalFormatting>
  <conditionalFormatting sqref="U10">
    <cfRule type="cellIs" dxfId="1079" priority="1077" operator="equal">
      <formula>"EXTREMA"</formula>
    </cfRule>
    <cfRule type="cellIs" dxfId="1078" priority="1078" operator="equal">
      <formula>"ALTA"</formula>
    </cfRule>
    <cfRule type="cellIs" dxfId="1077" priority="1079" operator="equal">
      <formula>"MODERADA"</formula>
    </cfRule>
    <cfRule type="cellIs" dxfId="1076" priority="1080" operator="equal">
      <formula>"BAJA"</formula>
    </cfRule>
  </conditionalFormatting>
  <conditionalFormatting sqref="S16:S17">
    <cfRule type="cellIs" dxfId="1075" priority="1073" operator="equal">
      <formula>"EXTREMA"</formula>
    </cfRule>
    <cfRule type="cellIs" dxfId="1074" priority="1074" operator="equal">
      <formula>"ALTA"</formula>
    </cfRule>
    <cfRule type="cellIs" dxfId="1073" priority="1075" operator="equal">
      <formula>"MODERADA"</formula>
    </cfRule>
    <cfRule type="cellIs" dxfId="1072" priority="1076" operator="equal">
      <formula>"BAJA"</formula>
    </cfRule>
  </conditionalFormatting>
  <conditionalFormatting sqref="T16:T17">
    <cfRule type="cellIs" dxfId="1071" priority="1069" operator="equal">
      <formula>"EXTREMA"</formula>
    </cfRule>
    <cfRule type="cellIs" dxfId="1070" priority="1070" operator="equal">
      <formula>"ALTA"</formula>
    </cfRule>
    <cfRule type="cellIs" dxfId="1069" priority="1071" operator="equal">
      <formula>"MODERADA"</formula>
    </cfRule>
    <cfRule type="cellIs" dxfId="1068" priority="1072" operator="equal">
      <formula>"BAJA"</formula>
    </cfRule>
  </conditionalFormatting>
  <conditionalFormatting sqref="V16">
    <cfRule type="cellIs" dxfId="1067" priority="1065" operator="equal">
      <formula>"EXTREMA"</formula>
    </cfRule>
    <cfRule type="cellIs" dxfId="1066" priority="1066" operator="equal">
      <formula>"ALTA"</formula>
    </cfRule>
    <cfRule type="cellIs" dxfId="1065" priority="1067" operator="equal">
      <formula>"MODERADA"</formula>
    </cfRule>
    <cfRule type="cellIs" dxfId="1064" priority="1068" operator="equal">
      <formula>"BAJA"</formula>
    </cfRule>
  </conditionalFormatting>
  <conditionalFormatting sqref="U16">
    <cfRule type="cellIs" dxfId="1063" priority="1061" operator="equal">
      <formula>"EXTREMA"</formula>
    </cfRule>
    <cfRule type="cellIs" dxfId="1062" priority="1062" operator="equal">
      <formula>"ALTA"</formula>
    </cfRule>
    <cfRule type="cellIs" dxfId="1061" priority="1063" operator="equal">
      <formula>"MODERADA"</formula>
    </cfRule>
    <cfRule type="cellIs" dxfId="1060" priority="1064" operator="equal">
      <formula>"BAJA"</formula>
    </cfRule>
  </conditionalFormatting>
  <conditionalFormatting sqref="S18:S19">
    <cfRule type="cellIs" dxfId="1059" priority="1057" operator="equal">
      <formula>"EXTREMA"</formula>
    </cfRule>
    <cfRule type="cellIs" dxfId="1058" priority="1058" operator="equal">
      <formula>"ALTA"</formula>
    </cfRule>
    <cfRule type="cellIs" dxfId="1057" priority="1059" operator="equal">
      <formula>"MODERADA"</formula>
    </cfRule>
    <cfRule type="cellIs" dxfId="1056" priority="1060" operator="equal">
      <formula>"BAJA"</formula>
    </cfRule>
  </conditionalFormatting>
  <conditionalFormatting sqref="T18:T19">
    <cfRule type="cellIs" dxfId="1055" priority="1053" operator="equal">
      <formula>"EXTREMA"</formula>
    </cfRule>
    <cfRule type="cellIs" dxfId="1054" priority="1054" operator="equal">
      <formula>"ALTA"</formula>
    </cfRule>
    <cfRule type="cellIs" dxfId="1053" priority="1055" operator="equal">
      <formula>"MODERADA"</formula>
    </cfRule>
    <cfRule type="cellIs" dxfId="1052" priority="1056" operator="equal">
      <formula>"BAJA"</formula>
    </cfRule>
  </conditionalFormatting>
  <conditionalFormatting sqref="V18">
    <cfRule type="cellIs" dxfId="1051" priority="1049" operator="equal">
      <formula>"EXTREMA"</formula>
    </cfRule>
    <cfRule type="cellIs" dxfId="1050" priority="1050" operator="equal">
      <formula>"ALTA"</formula>
    </cfRule>
    <cfRule type="cellIs" dxfId="1049" priority="1051" operator="equal">
      <formula>"MODERADA"</formula>
    </cfRule>
    <cfRule type="cellIs" dxfId="1048" priority="1052" operator="equal">
      <formula>"BAJA"</formula>
    </cfRule>
  </conditionalFormatting>
  <conditionalFormatting sqref="T20:T21">
    <cfRule type="cellIs" dxfId="1047" priority="1041" operator="equal">
      <formula>"EXTREMA"</formula>
    </cfRule>
    <cfRule type="cellIs" dxfId="1046" priority="1042" operator="equal">
      <formula>"ALTA"</formula>
    </cfRule>
    <cfRule type="cellIs" dxfId="1045" priority="1043" operator="equal">
      <formula>"MODERADA"</formula>
    </cfRule>
    <cfRule type="cellIs" dxfId="1044" priority="1044" operator="equal">
      <formula>"BAJA"</formula>
    </cfRule>
  </conditionalFormatting>
  <conditionalFormatting sqref="S20:S21">
    <cfRule type="cellIs" dxfId="1043" priority="1045" operator="equal">
      <formula>"EXTREMA"</formula>
    </cfRule>
    <cfRule type="cellIs" dxfId="1042" priority="1046" operator="equal">
      <formula>"ALTA"</formula>
    </cfRule>
    <cfRule type="cellIs" dxfId="1041" priority="1047" operator="equal">
      <formula>"MODERADA"</formula>
    </cfRule>
    <cfRule type="cellIs" dxfId="1040" priority="1048" operator="equal">
      <formula>"BAJA"</formula>
    </cfRule>
  </conditionalFormatting>
  <conditionalFormatting sqref="U20">
    <cfRule type="cellIs" dxfId="1039" priority="1029" operator="equal">
      <formula>"EXTREMA"</formula>
    </cfRule>
    <cfRule type="cellIs" dxfId="1038" priority="1030" operator="equal">
      <formula>"ALTA"</formula>
    </cfRule>
    <cfRule type="cellIs" dxfId="1037" priority="1031" operator="equal">
      <formula>"MODERADA"</formula>
    </cfRule>
    <cfRule type="cellIs" dxfId="1036" priority="1032" operator="equal">
      <formula>"BAJA"</formula>
    </cfRule>
  </conditionalFormatting>
  <conditionalFormatting sqref="V20">
    <cfRule type="cellIs" dxfId="1035" priority="1037" operator="equal">
      <formula>"EXTREMA"</formula>
    </cfRule>
    <cfRule type="cellIs" dxfId="1034" priority="1038" operator="equal">
      <formula>"ALTA"</formula>
    </cfRule>
    <cfRule type="cellIs" dxfId="1033" priority="1039" operator="equal">
      <formula>"MODERADA"</formula>
    </cfRule>
    <cfRule type="cellIs" dxfId="1032" priority="1040" operator="equal">
      <formula>"BAJA"</formula>
    </cfRule>
  </conditionalFormatting>
  <conditionalFormatting sqref="U18">
    <cfRule type="cellIs" dxfId="1031" priority="1033" operator="equal">
      <formula>"EXTREMA"</formula>
    </cfRule>
    <cfRule type="cellIs" dxfId="1030" priority="1034" operator="equal">
      <formula>"ALTA"</formula>
    </cfRule>
    <cfRule type="cellIs" dxfId="1029" priority="1035" operator="equal">
      <formula>"MODERADA"</formula>
    </cfRule>
    <cfRule type="cellIs" dxfId="1028" priority="1036" operator="equal">
      <formula>"BAJA"</formula>
    </cfRule>
  </conditionalFormatting>
  <conditionalFormatting sqref="V22">
    <cfRule type="cellIs" dxfId="1027" priority="1017" operator="equal">
      <formula>"EXTREMA"</formula>
    </cfRule>
    <cfRule type="cellIs" dxfId="1026" priority="1018" operator="equal">
      <formula>"ALTA"</formula>
    </cfRule>
    <cfRule type="cellIs" dxfId="1025" priority="1019" operator="equal">
      <formula>"MODERADA"</formula>
    </cfRule>
    <cfRule type="cellIs" dxfId="1024" priority="1020" operator="equal">
      <formula>"BAJA"</formula>
    </cfRule>
  </conditionalFormatting>
  <conditionalFormatting sqref="T22:T23">
    <cfRule type="cellIs" dxfId="1023" priority="1021" operator="equal">
      <formula>"EXTREMA"</formula>
    </cfRule>
    <cfRule type="cellIs" dxfId="1022" priority="1022" operator="equal">
      <formula>"ALTA"</formula>
    </cfRule>
    <cfRule type="cellIs" dxfId="1021" priority="1023" operator="equal">
      <formula>"MODERADA"</formula>
    </cfRule>
    <cfRule type="cellIs" dxfId="1020" priority="1024" operator="equal">
      <formula>"BAJA"</formula>
    </cfRule>
  </conditionalFormatting>
  <conditionalFormatting sqref="S22:S23">
    <cfRule type="cellIs" dxfId="1019" priority="1025" operator="equal">
      <formula>"EXTREMA"</formula>
    </cfRule>
    <cfRule type="cellIs" dxfId="1018" priority="1026" operator="equal">
      <formula>"ALTA"</formula>
    </cfRule>
    <cfRule type="cellIs" dxfId="1017" priority="1027" operator="equal">
      <formula>"MODERADA"</formula>
    </cfRule>
    <cfRule type="cellIs" dxfId="1016" priority="1028" operator="equal">
      <formula>"BAJA"</formula>
    </cfRule>
  </conditionalFormatting>
  <conditionalFormatting sqref="U22">
    <cfRule type="cellIs" dxfId="1015" priority="1013" operator="equal">
      <formula>"EXTREMA"</formula>
    </cfRule>
    <cfRule type="cellIs" dxfId="1014" priority="1014" operator="equal">
      <formula>"ALTA"</formula>
    </cfRule>
    <cfRule type="cellIs" dxfId="1013" priority="1015" operator="equal">
      <formula>"MODERADA"</formula>
    </cfRule>
    <cfRule type="cellIs" dxfId="1012" priority="1016" operator="equal">
      <formula>"BAJA"</formula>
    </cfRule>
  </conditionalFormatting>
  <conditionalFormatting sqref="W6:W7">
    <cfRule type="cellIs" dxfId="1011" priority="1009" operator="equal">
      <formula>"EXTREMA"</formula>
    </cfRule>
    <cfRule type="cellIs" dxfId="1010" priority="1010" operator="equal">
      <formula>"ALTA"</formula>
    </cfRule>
    <cfRule type="cellIs" dxfId="1009" priority="1011" operator="equal">
      <formula>"MODERADA"</formula>
    </cfRule>
    <cfRule type="cellIs" dxfId="1008" priority="1012" operator="equal">
      <formula>"BAJA"</formula>
    </cfRule>
  </conditionalFormatting>
  <conditionalFormatting sqref="X6:Y6">
    <cfRule type="cellIs" dxfId="1007" priority="1005" operator="equal">
      <formula>"EXTREMA"</formula>
    </cfRule>
    <cfRule type="cellIs" dxfId="1006" priority="1006" operator="equal">
      <formula>"ALTA"</formula>
    </cfRule>
    <cfRule type="cellIs" dxfId="1005" priority="1007" operator="equal">
      <formula>"MODERADA"</formula>
    </cfRule>
    <cfRule type="cellIs" dxfId="1004" priority="1008" operator="equal">
      <formula>"BAJA"</formula>
    </cfRule>
  </conditionalFormatting>
  <conditionalFormatting sqref="W8:W9">
    <cfRule type="cellIs" dxfId="1003" priority="1001" operator="equal">
      <formula>"EXTREMA"</formula>
    </cfRule>
    <cfRule type="cellIs" dxfId="1002" priority="1002" operator="equal">
      <formula>"ALTA"</formula>
    </cfRule>
    <cfRule type="cellIs" dxfId="1001" priority="1003" operator="equal">
      <formula>"MODERADA"</formula>
    </cfRule>
    <cfRule type="cellIs" dxfId="1000" priority="1004" operator="equal">
      <formula>"BAJA"</formula>
    </cfRule>
  </conditionalFormatting>
  <conditionalFormatting sqref="X8:Y8">
    <cfRule type="cellIs" dxfId="999" priority="997" operator="equal">
      <formula>"EXTREMA"</formula>
    </cfRule>
    <cfRule type="cellIs" dxfId="998" priority="998" operator="equal">
      <formula>"ALTA"</formula>
    </cfRule>
    <cfRule type="cellIs" dxfId="997" priority="999" operator="equal">
      <formula>"MODERADA"</formula>
    </cfRule>
    <cfRule type="cellIs" dxfId="996" priority="1000" operator="equal">
      <formula>"BAJA"</formula>
    </cfRule>
  </conditionalFormatting>
  <conditionalFormatting sqref="W10:W11">
    <cfRule type="cellIs" dxfId="995" priority="993" operator="equal">
      <formula>"EXTREMA"</formula>
    </cfRule>
    <cfRule type="cellIs" dxfId="994" priority="994" operator="equal">
      <formula>"ALTA"</formula>
    </cfRule>
    <cfRule type="cellIs" dxfId="993" priority="995" operator="equal">
      <formula>"MODERADA"</formula>
    </cfRule>
    <cfRule type="cellIs" dxfId="992" priority="996" operator="equal">
      <formula>"BAJA"</formula>
    </cfRule>
  </conditionalFormatting>
  <conditionalFormatting sqref="Y10">
    <cfRule type="cellIs" dxfId="991" priority="989" operator="equal">
      <formula>"EXTREMA"</formula>
    </cfRule>
    <cfRule type="cellIs" dxfId="990" priority="990" operator="equal">
      <formula>"ALTA"</formula>
    </cfRule>
    <cfRule type="cellIs" dxfId="989" priority="991" operator="equal">
      <formula>"MODERADA"</formula>
    </cfRule>
    <cfRule type="cellIs" dxfId="988" priority="992" operator="equal">
      <formula>"BAJA"</formula>
    </cfRule>
  </conditionalFormatting>
  <conditionalFormatting sqref="W12:W13">
    <cfRule type="cellIs" dxfId="987" priority="985" operator="equal">
      <formula>"EXTREMA"</formula>
    </cfRule>
    <cfRule type="cellIs" dxfId="986" priority="986" operator="equal">
      <formula>"ALTA"</formula>
    </cfRule>
    <cfRule type="cellIs" dxfId="985" priority="987" operator="equal">
      <formula>"MODERADA"</formula>
    </cfRule>
    <cfRule type="cellIs" dxfId="984" priority="988" operator="equal">
      <formula>"BAJA"</formula>
    </cfRule>
  </conditionalFormatting>
  <conditionalFormatting sqref="X12:Y12">
    <cfRule type="cellIs" dxfId="983" priority="981" operator="equal">
      <formula>"EXTREMA"</formula>
    </cfRule>
    <cfRule type="cellIs" dxfId="982" priority="982" operator="equal">
      <formula>"ALTA"</formula>
    </cfRule>
    <cfRule type="cellIs" dxfId="981" priority="983" operator="equal">
      <formula>"MODERADA"</formula>
    </cfRule>
    <cfRule type="cellIs" dxfId="980" priority="984" operator="equal">
      <formula>"BAJA"</formula>
    </cfRule>
  </conditionalFormatting>
  <conditionalFormatting sqref="W14:W15">
    <cfRule type="cellIs" dxfId="979" priority="977" operator="equal">
      <formula>"EXTREMA"</formula>
    </cfRule>
    <cfRule type="cellIs" dxfId="978" priority="978" operator="equal">
      <formula>"ALTA"</formula>
    </cfRule>
    <cfRule type="cellIs" dxfId="977" priority="979" operator="equal">
      <formula>"MODERADA"</formula>
    </cfRule>
    <cfRule type="cellIs" dxfId="976" priority="980" operator="equal">
      <formula>"BAJA"</formula>
    </cfRule>
  </conditionalFormatting>
  <conditionalFormatting sqref="X14:Y14">
    <cfRule type="cellIs" dxfId="975" priority="973" operator="equal">
      <formula>"EXTREMA"</formula>
    </cfRule>
    <cfRule type="cellIs" dxfId="974" priority="974" operator="equal">
      <formula>"ALTA"</formula>
    </cfRule>
    <cfRule type="cellIs" dxfId="973" priority="975" operator="equal">
      <formula>"MODERADA"</formula>
    </cfRule>
    <cfRule type="cellIs" dxfId="972" priority="976" operator="equal">
      <formula>"BAJA"</formula>
    </cfRule>
  </conditionalFormatting>
  <conditionalFormatting sqref="X10">
    <cfRule type="cellIs" dxfId="971" priority="969" operator="equal">
      <formula>"EXTREMA"</formula>
    </cfRule>
    <cfRule type="cellIs" dxfId="970" priority="970" operator="equal">
      <formula>"ALTA"</formula>
    </cfRule>
    <cfRule type="cellIs" dxfId="969" priority="971" operator="equal">
      <formula>"MODERADA"</formula>
    </cfRule>
    <cfRule type="cellIs" dxfId="968" priority="972" operator="equal">
      <formula>"BAJA"</formula>
    </cfRule>
  </conditionalFormatting>
  <conditionalFormatting sqref="W16:W17">
    <cfRule type="cellIs" dxfId="967" priority="965" operator="equal">
      <formula>"EXTREMA"</formula>
    </cfRule>
    <cfRule type="cellIs" dxfId="966" priority="966" operator="equal">
      <formula>"ALTA"</formula>
    </cfRule>
    <cfRule type="cellIs" dxfId="965" priority="967" operator="equal">
      <formula>"MODERADA"</formula>
    </cfRule>
    <cfRule type="cellIs" dxfId="964" priority="968" operator="equal">
      <formula>"BAJA"</formula>
    </cfRule>
  </conditionalFormatting>
  <conditionalFormatting sqref="Y16">
    <cfRule type="cellIs" dxfId="963" priority="961" operator="equal">
      <formula>"EXTREMA"</formula>
    </cfRule>
    <cfRule type="cellIs" dxfId="962" priority="962" operator="equal">
      <formula>"ALTA"</formula>
    </cfRule>
    <cfRule type="cellIs" dxfId="961" priority="963" operator="equal">
      <formula>"MODERADA"</formula>
    </cfRule>
    <cfRule type="cellIs" dxfId="960" priority="964" operator="equal">
      <formula>"BAJA"</formula>
    </cfRule>
  </conditionalFormatting>
  <conditionalFormatting sqref="X16">
    <cfRule type="cellIs" dxfId="959" priority="957" operator="equal">
      <formula>"EXTREMA"</formula>
    </cfRule>
    <cfRule type="cellIs" dxfId="958" priority="958" operator="equal">
      <formula>"ALTA"</formula>
    </cfRule>
    <cfRule type="cellIs" dxfId="957" priority="959" operator="equal">
      <formula>"MODERADA"</formula>
    </cfRule>
    <cfRule type="cellIs" dxfId="956" priority="960" operator="equal">
      <formula>"BAJA"</formula>
    </cfRule>
  </conditionalFormatting>
  <conditionalFormatting sqref="W18:W19">
    <cfRule type="cellIs" dxfId="955" priority="953" operator="equal">
      <formula>"EXTREMA"</formula>
    </cfRule>
    <cfRule type="cellIs" dxfId="954" priority="954" operator="equal">
      <formula>"ALTA"</formula>
    </cfRule>
    <cfRule type="cellIs" dxfId="953" priority="955" operator="equal">
      <formula>"MODERADA"</formula>
    </cfRule>
    <cfRule type="cellIs" dxfId="952" priority="956" operator="equal">
      <formula>"BAJA"</formula>
    </cfRule>
  </conditionalFormatting>
  <conditionalFormatting sqref="Y18">
    <cfRule type="cellIs" dxfId="951" priority="949" operator="equal">
      <formula>"EXTREMA"</formula>
    </cfRule>
    <cfRule type="cellIs" dxfId="950" priority="950" operator="equal">
      <formula>"ALTA"</formula>
    </cfRule>
    <cfRule type="cellIs" dxfId="949" priority="951" operator="equal">
      <formula>"MODERADA"</formula>
    </cfRule>
    <cfRule type="cellIs" dxfId="948" priority="952" operator="equal">
      <formula>"BAJA"</formula>
    </cfRule>
  </conditionalFormatting>
  <conditionalFormatting sqref="W20:W21">
    <cfRule type="cellIs" dxfId="947" priority="945" operator="equal">
      <formula>"EXTREMA"</formula>
    </cfRule>
    <cfRule type="cellIs" dxfId="946" priority="946" operator="equal">
      <formula>"ALTA"</formula>
    </cfRule>
    <cfRule type="cellIs" dxfId="945" priority="947" operator="equal">
      <formula>"MODERADA"</formula>
    </cfRule>
    <cfRule type="cellIs" dxfId="944" priority="948" operator="equal">
      <formula>"BAJA"</formula>
    </cfRule>
  </conditionalFormatting>
  <conditionalFormatting sqref="X20">
    <cfRule type="cellIs" dxfId="943" priority="933" operator="equal">
      <formula>"EXTREMA"</formula>
    </cfRule>
    <cfRule type="cellIs" dxfId="942" priority="934" operator="equal">
      <formula>"ALTA"</formula>
    </cfRule>
    <cfRule type="cellIs" dxfId="941" priority="935" operator="equal">
      <formula>"MODERADA"</formula>
    </cfRule>
    <cfRule type="cellIs" dxfId="940" priority="936" operator="equal">
      <formula>"BAJA"</formula>
    </cfRule>
  </conditionalFormatting>
  <conditionalFormatting sqref="Y20">
    <cfRule type="cellIs" dxfId="939" priority="941" operator="equal">
      <formula>"EXTREMA"</formula>
    </cfRule>
    <cfRule type="cellIs" dxfId="938" priority="942" operator="equal">
      <formula>"ALTA"</formula>
    </cfRule>
    <cfRule type="cellIs" dxfId="937" priority="943" operator="equal">
      <formula>"MODERADA"</formula>
    </cfRule>
    <cfRule type="cellIs" dxfId="936" priority="944" operator="equal">
      <formula>"BAJA"</formula>
    </cfRule>
  </conditionalFormatting>
  <conditionalFormatting sqref="X18">
    <cfRule type="cellIs" dxfId="935" priority="937" operator="equal">
      <formula>"EXTREMA"</formula>
    </cfRule>
    <cfRule type="cellIs" dxfId="934" priority="938" operator="equal">
      <formula>"ALTA"</formula>
    </cfRule>
    <cfRule type="cellIs" dxfId="933" priority="939" operator="equal">
      <formula>"MODERADA"</formula>
    </cfRule>
    <cfRule type="cellIs" dxfId="932" priority="940" operator="equal">
      <formula>"BAJA"</formula>
    </cfRule>
  </conditionalFormatting>
  <conditionalFormatting sqref="Y22">
    <cfRule type="cellIs" dxfId="931" priority="925" operator="equal">
      <formula>"EXTREMA"</formula>
    </cfRule>
    <cfRule type="cellIs" dxfId="930" priority="926" operator="equal">
      <formula>"ALTA"</formula>
    </cfRule>
    <cfRule type="cellIs" dxfId="929" priority="927" operator="equal">
      <formula>"MODERADA"</formula>
    </cfRule>
    <cfRule type="cellIs" dxfId="928" priority="928" operator="equal">
      <formula>"BAJA"</formula>
    </cfRule>
  </conditionalFormatting>
  <conditionalFormatting sqref="W22:W23">
    <cfRule type="cellIs" dxfId="927" priority="929" operator="equal">
      <formula>"EXTREMA"</formula>
    </cfRule>
    <cfRule type="cellIs" dxfId="926" priority="930" operator="equal">
      <formula>"ALTA"</formula>
    </cfRule>
    <cfRule type="cellIs" dxfId="925" priority="931" operator="equal">
      <formula>"MODERADA"</formula>
    </cfRule>
    <cfRule type="cellIs" dxfId="924" priority="932" operator="equal">
      <formula>"BAJA"</formula>
    </cfRule>
  </conditionalFormatting>
  <conditionalFormatting sqref="X22">
    <cfRule type="cellIs" dxfId="923" priority="921" operator="equal">
      <formula>"EXTREMA"</formula>
    </cfRule>
    <cfRule type="cellIs" dxfId="922" priority="922" operator="equal">
      <formula>"ALTA"</formula>
    </cfRule>
    <cfRule type="cellIs" dxfId="921" priority="923" operator="equal">
      <formula>"MODERADA"</formula>
    </cfRule>
    <cfRule type="cellIs" dxfId="920" priority="924" operator="equal">
      <formula>"BAJA"</formula>
    </cfRule>
  </conditionalFormatting>
  <conditionalFormatting sqref="Z6:Z7">
    <cfRule type="cellIs" dxfId="919" priority="917" operator="equal">
      <formula>"EXTREMA"</formula>
    </cfRule>
    <cfRule type="cellIs" dxfId="918" priority="918" operator="equal">
      <formula>"ALTA"</formula>
    </cfRule>
    <cfRule type="cellIs" dxfId="917" priority="919" operator="equal">
      <formula>"MODERADA"</formula>
    </cfRule>
    <cfRule type="cellIs" dxfId="916" priority="920" operator="equal">
      <formula>"BAJA"</formula>
    </cfRule>
  </conditionalFormatting>
  <conditionalFormatting sqref="AA6:AB6">
    <cfRule type="cellIs" dxfId="915" priority="913" operator="equal">
      <formula>"EXTREMA"</formula>
    </cfRule>
    <cfRule type="cellIs" dxfId="914" priority="914" operator="equal">
      <formula>"ALTA"</formula>
    </cfRule>
    <cfRule type="cellIs" dxfId="913" priority="915" operator="equal">
      <formula>"MODERADA"</formula>
    </cfRule>
    <cfRule type="cellIs" dxfId="912" priority="916" operator="equal">
      <formula>"BAJA"</formula>
    </cfRule>
  </conditionalFormatting>
  <conditionalFormatting sqref="Z8:Z9">
    <cfRule type="cellIs" dxfId="911" priority="909" operator="equal">
      <formula>"EXTREMA"</formula>
    </cfRule>
    <cfRule type="cellIs" dxfId="910" priority="910" operator="equal">
      <formula>"ALTA"</formula>
    </cfRule>
    <cfRule type="cellIs" dxfId="909" priority="911" operator="equal">
      <formula>"MODERADA"</formula>
    </cfRule>
    <cfRule type="cellIs" dxfId="908" priority="912" operator="equal">
      <formula>"BAJA"</formula>
    </cfRule>
  </conditionalFormatting>
  <conditionalFormatting sqref="AA8:AB8">
    <cfRule type="cellIs" dxfId="907" priority="905" operator="equal">
      <formula>"EXTREMA"</formula>
    </cfRule>
    <cfRule type="cellIs" dxfId="906" priority="906" operator="equal">
      <formula>"ALTA"</formula>
    </cfRule>
    <cfRule type="cellIs" dxfId="905" priority="907" operator="equal">
      <formula>"MODERADA"</formula>
    </cfRule>
    <cfRule type="cellIs" dxfId="904" priority="908" operator="equal">
      <formula>"BAJA"</formula>
    </cfRule>
  </conditionalFormatting>
  <conditionalFormatting sqref="Z10:Z11">
    <cfRule type="cellIs" dxfId="903" priority="901" operator="equal">
      <formula>"EXTREMA"</formula>
    </cfRule>
    <cfRule type="cellIs" dxfId="902" priority="902" operator="equal">
      <formula>"ALTA"</formula>
    </cfRule>
    <cfRule type="cellIs" dxfId="901" priority="903" operator="equal">
      <formula>"MODERADA"</formula>
    </cfRule>
    <cfRule type="cellIs" dxfId="900" priority="904" operator="equal">
      <formula>"BAJA"</formula>
    </cfRule>
  </conditionalFormatting>
  <conditionalFormatting sqref="AB10">
    <cfRule type="cellIs" dxfId="899" priority="897" operator="equal">
      <formula>"EXTREMA"</formula>
    </cfRule>
    <cfRule type="cellIs" dxfId="898" priority="898" operator="equal">
      <formula>"ALTA"</formula>
    </cfRule>
    <cfRule type="cellIs" dxfId="897" priority="899" operator="equal">
      <formula>"MODERADA"</formula>
    </cfRule>
    <cfRule type="cellIs" dxfId="896" priority="900" operator="equal">
      <formula>"BAJA"</formula>
    </cfRule>
  </conditionalFormatting>
  <conditionalFormatting sqref="Z12:Z13">
    <cfRule type="cellIs" dxfId="895" priority="893" operator="equal">
      <formula>"EXTREMA"</formula>
    </cfRule>
    <cfRule type="cellIs" dxfId="894" priority="894" operator="equal">
      <formula>"ALTA"</formula>
    </cfRule>
    <cfRule type="cellIs" dxfId="893" priority="895" operator="equal">
      <formula>"MODERADA"</formula>
    </cfRule>
    <cfRule type="cellIs" dxfId="892" priority="896" operator="equal">
      <formula>"BAJA"</formula>
    </cfRule>
  </conditionalFormatting>
  <conditionalFormatting sqref="AA12:AB12">
    <cfRule type="cellIs" dxfId="891" priority="889" operator="equal">
      <formula>"EXTREMA"</formula>
    </cfRule>
    <cfRule type="cellIs" dxfId="890" priority="890" operator="equal">
      <formula>"ALTA"</formula>
    </cfRule>
    <cfRule type="cellIs" dxfId="889" priority="891" operator="equal">
      <formula>"MODERADA"</formula>
    </cfRule>
    <cfRule type="cellIs" dxfId="888" priority="892" operator="equal">
      <formula>"BAJA"</formula>
    </cfRule>
  </conditionalFormatting>
  <conditionalFormatting sqref="Z14:Z15">
    <cfRule type="cellIs" dxfId="887" priority="885" operator="equal">
      <formula>"EXTREMA"</formula>
    </cfRule>
    <cfRule type="cellIs" dxfId="886" priority="886" operator="equal">
      <formula>"ALTA"</formula>
    </cfRule>
    <cfRule type="cellIs" dxfId="885" priority="887" operator="equal">
      <formula>"MODERADA"</formula>
    </cfRule>
    <cfRule type="cellIs" dxfId="884" priority="888" operator="equal">
      <formula>"BAJA"</formula>
    </cfRule>
  </conditionalFormatting>
  <conditionalFormatting sqref="AA14:AB14">
    <cfRule type="cellIs" dxfId="883" priority="881" operator="equal">
      <formula>"EXTREMA"</formula>
    </cfRule>
    <cfRule type="cellIs" dxfId="882" priority="882" operator="equal">
      <formula>"ALTA"</formula>
    </cfRule>
    <cfRule type="cellIs" dxfId="881" priority="883" operator="equal">
      <formula>"MODERADA"</formula>
    </cfRule>
    <cfRule type="cellIs" dxfId="880" priority="884" operator="equal">
      <formula>"BAJA"</formula>
    </cfRule>
  </conditionalFormatting>
  <conditionalFormatting sqref="AA10">
    <cfRule type="cellIs" dxfId="879" priority="877" operator="equal">
      <formula>"EXTREMA"</formula>
    </cfRule>
    <cfRule type="cellIs" dxfId="878" priority="878" operator="equal">
      <formula>"ALTA"</formula>
    </cfRule>
    <cfRule type="cellIs" dxfId="877" priority="879" operator="equal">
      <formula>"MODERADA"</formula>
    </cfRule>
    <cfRule type="cellIs" dxfId="876" priority="880" operator="equal">
      <formula>"BAJA"</formula>
    </cfRule>
  </conditionalFormatting>
  <conditionalFormatting sqref="Z16:Z17">
    <cfRule type="cellIs" dxfId="875" priority="873" operator="equal">
      <formula>"EXTREMA"</formula>
    </cfRule>
    <cfRule type="cellIs" dxfId="874" priority="874" operator="equal">
      <formula>"ALTA"</formula>
    </cfRule>
    <cfRule type="cellIs" dxfId="873" priority="875" operator="equal">
      <formula>"MODERADA"</formula>
    </cfRule>
    <cfRule type="cellIs" dxfId="872" priority="876" operator="equal">
      <formula>"BAJA"</formula>
    </cfRule>
  </conditionalFormatting>
  <conditionalFormatting sqref="AB16">
    <cfRule type="cellIs" dxfId="871" priority="869" operator="equal">
      <formula>"EXTREMA"</formula>
    </cfRule>
    <cfRule type="cellIs" dxfId="870" priority="870" operator="equal">
      <formula>"ALTA"</formula>
    </cfRule>
    <cfRule type="cellIs" dxfId="869" priority="871" operator="equal">
      <formula>"MODERADA"</formula>
    </cfRule>
    <cfRule type="cellIs" dxfId="868" priority="872" operator="equal">
      <formula>"BAJA"</formula>
    </cfRule>
  </conditionalFormatting>
  <conditionalFormatting sqref="AA16">
    <cfRule type="cellIs" dxfId="867" priority="865" operator="equal">
      <formula>"EXTREMA"</formula>
    </cfRule>
    <cfRule type="cellIs" dxfId="866" priority="866" operator="equal">
      <formula>"ALTA"</formula>
    </cfRule>
    <cfRule type="cellIs" dxfId="865" priority="867" operator="equal">
      <formula>"MODERADA"</formula>
    </cfRule>
    <cfRule type="cellIs" dxfId="864" priority="868" operator="equal">
      <formula>"BAJA"</formula>
    </cfRule>
  </conditionalFormatting>
  <conditionalFormatting sqref="Z18:Z19">
    <cfRule type="cellIs" dxfId="863" priority="861" operator="equal">
      <formula>"EXTREMA"</formula>
    </cfRule>
    <cfRule type="cellIs" dxfId="862" priority="862" operator="equal">
      <formula>"ALTA"</formula>
    </cfRule>
    <cfRule type="cellIs" dxfId="861" priority="863" operator="equal">
      <formula>"MODERADA"</formula>
    </cfRule>
    <cfRule type="cellIs" dxfId="860" priority="864" operator="equal">
      <formula>"BAJA"</formula>
    </cfRule>
  </conditionalFormatting>
  <conditionalFormatting sqref="AB18">
    <cfRule type="cellIs" dxfId="859" priority="857" operator="equal">
      <formula>"EXTREMA"</formula>
    </cfRule>
    <cfRule type="cellIs" dxfId="858" priority="858" operator="equal">
      <formula>"ALTA"</formula>
    </cfRule>
    <cfRule type="cellIs" dxfId="857" priority="859" operator="equal">
      <formula>"MODERADA"</formula>
    </cfRule>
    <cfRule type="cellIs" dxfId="856" priority="860" operator="equal">
      <formula>"BAJA"</formula>
    </cfRule>
  </conditionalFormatting>
  <conditionalFormatting sqref="Z20:Z21">
    <cfRule type="cellIs" dxfId="855" priority="853" operator="equal">
      <formula>"EXTREMA"</formula>
    </cfRule>
    <cfRule type="cellIs" dxfId="854" priority="854" operator="equal">
      <formula>"ALTA"</formula>
    </cfRule>
    <cfRule type="cellIs" dxfId="853" priority="855" operator="equal">
      <formula>"MODERADA"</formula>
    </cfRule>
    <cfRule type="cellIs" dxfId="852" priority="856" operator="equal">
      <formula>"BAJA"</formula>
    </cfRule>
  </conditionalFormatting>
  <conditionalFormatting sqref="AA20">
    <cfRule type="cellIs" dxfId="851" priority="841" operator="equal">
      <formula>"EXTREMA"</formula>
    </cfRule>
    <cfRule type="cellIs" dxfId="850" priority="842" operator="equal">
      <formula>"ALTA"</formula>
    </cfRule>
    <cfRule type="cellIs" dxfId="849" priority="843" operator="equal">
      <formula>"MODERADA"</formula>
    </cfRule>
    <cfRule type="cellIs" dxfId="848" priority="844" operator="equal">
      <formula>"BAJA"</formula>
    </cfRule>
  </conditionalFormatting>
  <conditionalFormatting sqref="AB20">
    <cfRule type="cellIs" dxfId="847" priority="849" operator="equal">
      <formula>"EXTREMA"</formula>
    </cfRule>
    <cfRule type="cellIs" dxfId="846" priority="850" operator="equal">
      <formula>"ALTA"</formula>
    </cfRule>
    <cfRule type="cellIs" dxfId="845" priority="851" operator="equal">
      <formula>"MODERADA"</formula>
    </cfRule>
    <cfRule type="cellIs" dxfId="844" priority="852" operator="equal">
      <formula>"BAJA"</formula>
    </cfRule>
  </conditionalFormatting>
  <conditionalFormatting sqref="AA18">
    <cfRule type="cellIs" dxfId="843" priority="845" operator="equal">
      <formula>"EXTREMA"</formula>
    </cfRule>
    <cfRule type="cellIs" dxfId="842" priority="846" operator="equal">
      <formula>"ALTA"</formula>
    </cfRule>
    <cfRule type="cellIs" dxfId="841" priority="847" operator="equal">
      <formula>"MODERADA"</formula>
    </cfRule>
    <cfRule type="cellIs" dxfId="840" priority="848" operator="equal">
      <formula>"BAJA"</formula>
    </cfRule>
  </conditionalFormatting>
  <conditionalFormatting sqref="AB22">
    <cfRule type="cellIs" dxfId="839" priority="833" operator="equal">
      <formula>"EXTREMA"</formula>
    </cfRule>
    <cfRule type="cellIs" dxfId="838" priority="834" operator="equal">
      <formula>"ALTA"</formula>
    </cfRule>
    <cfRule type="cellIs" dxfId="837" priority="835" operator="equal">
      <formula>"MODERADA"</formula>
    </cfRule>
    <cfRule type="cellIs" dxfId="836" priority="836" operator="equal">
      <formula>"BAJA"</formula>
    </cfRule>
  </conditionalFormatting>
  <conditionalFormatting sqref="Z22:Z23">
    <cfRule type="cellIs" dxfId="835" priority="837" operator="equal">
      <formula>"EXTREMA"</formula>
    </cfRule>
    <cfRule type="cellIs" dxfId="834" priority="838" operator="equal">
      <formula>"ALTA"</formula>
    </cfRule>
    <cfRule type="cellIs" dxfId="833" priority="839" operator="equal">
      <formula>"MODERADA"</formula>
    </cfRule>
    <cfRule type="cellIs" dxfId="832" priority="840" operator="equal">
      <formula>"BAJA"</formula>
    </cfRule>
  </conditionalFormatting>
  <conditionalFormatting sqref="AA22">
    <cfRule type="cellIs" dxfId="831" priority="829" operator="equal">
      <formula>"EXTREMA"</formula>
    </cfRule>
    <cfRule type="cellIs" dxfId="830" priority="830" operator="equal">
      <formula>"ALTA"</formula>
    </cfRule>
    <cfRule type="cellIs" dxfId="829" priority="831" operator="equal">
      <formula>"MODERADA"</formula>
    </cfRule>
    <cfRule type="cellIs" dxfId="828" priority="832" operator="equal">
      <formula>"BAJA"</formula>
    </cfRule>
  </conditionalFormatting>
  <conditionalFormatting sqref="AC6:AC7">
    <cfRule type="cellIs" dxfId="827" priority="825" operator="equal">
      <formula>"EXTREMA"</formula>
    </cfRule>
    <cfRule type="cellIs" dxfId="826" priority="826" operator="equal">
      <formula>"ALTA"</formula>
    </cfRule>
    <cfRule type="cellIs" dxfId="825" priority="827" operator="equal">
      <formula>"MODERADA"</formula>
    </cfRule>
    <cfRule type="cellIs" dxfId="824" priority="828" operator="equal">
      <formula>"BAJA"</formula>
    </cfRule>
  </conditionalFormatting>
  <conditionalFormatting sqref="AD6:AE6">
    <cfRule type="cellIs" dxfId="823" priority="821" operator="equal">
      <formula>"EXTREMA"</formula>
    </cfRule>
    <cfRule type="cellIs" dxfId="822" priority="822" operator="equal">
      <formula>"ALTA"</formula>
    </cfRule>
    <cfRule type="cellIs" dxfId="821" priority="823" operator="equal">
      <formula>"MODERADA"</formula>
    </cfRule>
    <cfRule type="cellIs" dxfId="820" priority="824" operator="equal">
      <formula>"BAJA"</formula>
    </cfRule>
  </conditionalFormatting>
  <conditionalFormatting sqref="AC8:AC9">
    <cfRule type="cellIs" dxfId="819" priority="817" operator="equal">
      <formula>"EXTREMA"</formula>
    </cfRule>
    <cfRule type="cellIs" dxfId="818" priority="818" operator="equal">
      <formula>"ALTA"</formula>
    </cfRule>
    <cfRule type="cellIs" dxfId="817" priority="819" operator="equal">
      <formula>"MODERADA"</formula>
    </cfRule>
    <cfRule type="cellIs" dxfId="816" priority="820" operator="equal">
      <formula>"BAJA"</formula>
    </cfRule>
  </conditionalFormatting>
  <conditionalFormatting sqref="AD8:AE8">
    <cfRule type="cellIs" dxfId="815" priority="813" operator="equal">
      <formula>"EXTREMA"</formula>
    </cfRule>
    <cfRule type="cellIs" dxfId="814" priority="814" operator="equal">
      <formula>"ALTA"</formula>
    </cfRule>
    <cfRule type="cellIs" dxfId="813" priority="815" operator="equal">
      <formula>"MODERADA"</formula>
    </cfRule>
    <cfRule type="cellIs" dxfId="812" priority="816" operator="equal">
      <formula>"BAJA"</formula>
    </cfRule>
  </conditionalFormatting>
  <conditionalFormatting sqref="AC12:AC13">
    <cfRule type="cellIs" dxfId="811" priority="809" operator="equal">
      <formula>"EXTREMA"</formula>
    </cfRule>
    <cfRule type="cellIs" dxfId="810" priority="810" operator="equal">
      <formula>"ALTA"</formula>
    </cfRule>
    <cfRule type="cellIs" dxfId="809" priority="811" operator="equal">
      <formula>"MODERADA"</formula>
    </cfRule>
    <cfRule type="cellIs" dxfId="808" priority="812" operator="equal">
      <formula>"BAJA"</formula>
    </cfRule>
  </conditionalFormatting>
  <conditionalFormatting sqref="AD12:AE12">
    <cfRule type="cellIs" dxfId="807" priority="805" operator="equal">
      <formula>"EXTREMA"</formula>
    </cfRule>
    <cfRule type="cellIs" dxfId="806" priority="806" operator="equal">
      <formula>"ALTA"</formula>
    </cfRule>
    <cfRule type="cellIs" dxfId="805" priority="807" operator="equal">
      <formula>"MODERADA"</formula>
    </cfRule>
    <cfRule type="cellIs" dxfId="804" priority="808" operator="equal">
      <formula>"BAJA"</formula>
    </cfRule>
  </conditionalFormatting>
  <conditionalFormatting sqref="AC14:AC15">
    <cfRule type="cellIs" dxfId="803" priority="801" operator="equal">
      <formula>"EXTREMA"</formula>
    </cfRule>
    <cfRule type="cellIs" dxfId="802" priority="802" operator="equal">
      <formula>"ALTA"</formula>
    </cfRule>
    <cfRule type="cellIs" dxfId="801" priority="803" operator="equal">
      <formula>"MODERADA"</formula>
    </cfRule>
    <cfRule type="cellIs" dxfId="800" priority="804" operator="equal">
      <formula>"BAJA"</formula>
    </cfRule>
  </conditionalFormatting>
  <conditionalFormatting sqref="AD14:AE14">
    <cfRule type="cellIs" dxfId="799" priority="797" operator="equal">
      <formula>"EXTREMA"</formula>
    </cfRule>
    <cfRule type="cellIs" dxfId="798" priority="798" operator="equal">
      <formula>"ALTA"</formula>
    </cfRule>
    <cfRule type="cellIs" dxfId="797" priority="799" operator="equal">
      <formula>"MODERADA"</formula>
    </cfRule>
    <cfRule type="cellIs" dxfId="796" priority="800" operator="equal">
      <formula>"BAJA"</formula>
    </cfRule>
  </conditionalFormatting>
  <conditionalFormatting sqref="AC16:AC17">
    <cfRule type="cellIs" dxfId="795" priority="793" operator="equal">
      <formula>"EXTREMA"</formula>
    </cfRule>
    <cfRule type="cellIs" dxfId="794" priority="794" operator="equal">
      <formula>"ALTA"</formula>
    </cfRule>
    <cfRule type="cellIs" dxfId="793" priority="795" operator="equal">
      <formula>"MODERADA"</formula>
    </cfRule>
    <cfRule type="cellIs" dxfId="792" priority="796" operator="equal">
      <formula>"BAJA"</formula>
    </cfRule>
  </conditionalFormatting>
  <conditionalFormatting sqref="AE16">
    <cfRule type="cellIs" dxfId="791" priority="789" operator="equal">
      <formula>"EXTREMA"</formula>
    </cfRule>
    <cfRule type="cellIs" dxfId="790" priority="790" operator="equal">
      <formula>"ALTA"</formula>
    </cfRule>
    <cfRule type="cellIs" dxfId="789" priority="791" operator="equal">
      <formula>"MODERADA"</formula>
    </cfRule>
    <cfRule type="cellIs" dxfId="788" priority="792" operator="equal">
      <formula>"BAJA"</formula>
    </cfRule>
  </conditionalFormatting>
  <conditionalFormatting sqref="AD16">
    <cfRule type="cellIs" dxfId="787" priority="785" operator="equal">
      <formula>"EXTREMA"</formula>
    </cfRule>
    <cfRule type="cellIs" dxfId="786" priority="786" operator="equal">
      <formula>"ALTA"</formula>
    </cfRule>
    <cfRule type="cellIs" dxfId="785" priority="787" operator="equal">
      <formula>"MODERADA"</formula>
    </cfRule>
    <cfRule type="cellIs" dxfId="784" priority="788" operator="equal">
      <formula>"BAJA"</formula>
    </cfRule>
  </conditionalFormatting>
  <conditionalFormatting sqref="AC18:AC19">
    <cfRule type="cellIs" dxfId="783" priority="781" operator="equal">
      <formula>"EXTREMA"</formula>
    </cfRule>
    <cfRule type="cellIs" dxfId="782" priority="782" operator="equal">
      <formula>"ALTA"</formula>
    </cfRule>
    <cfRule type="cellIs" dxfId="781" priority="783" operator="equal">
      <formula>"MODERADA"</formula>
    </cfRule>
    <cfRule type="cellIs" dxfId="780" priority="784" operator="equal">
      <formula>"BAJA"</formula>
    </cfRule>
  </conditionalFormatting>
  <conditionalFormatting sqref="AE18">
    <cfRule type="cellIs" dxfId="779" priority="777" operator="equal">
      <formula>"EXTREMA"</formula>
    </cfRule>
    <cfRule type="cellIs" dxfId="778" priority="778" operator="equal">
      <formula>"ALTA"</formula>
    </cfRule>
    <cfRule type="cellIs" dxfId="777" priority="779" operator="equal">
      <formula>"MODERADA"</formula>
    </cfRule>
    <cfRule type="cellIs" dxfId="776" priority="780" operator="equal">
      <formula>"BAJA"</formula>
    </cfRule>
  </conditionalFormatting>
  <conditionalFormatting sqref="AC20:AC21">
    <cfRule type="cellIs" dxfId="775" priority="773" operator="equal">
      <formula>"EXTREMA"</formula>
    </cfRule>
    <cfRule type="cellIs" dxfId="774" priority="774" operator="equal">
      <formula>"ALTA"</formula>
    </cfRule>
    <cfRule type="cellIs" dxfId="773" priority="775" operator="equal">
      <formula>"MODERADA"</formula>
    </cfRule>
    <cfRule type="cellIs" dxfId="772" priority="776" operator="equal">
      <formula>"BAJA"</formula>
    </cfRule>
  </conditionalFormatting>
  <conditionalFormatting sqref="AD20">
    <cfRule type="cellIs" dxfId="771" priority="761" operator="equal">
      <formula>"EXTREMA"</formula>
    </cfRule>
    <cfRule type="cellIs" dxfId="770" priority="762" operator="equal">
      <formula>"ALTA"</formula>
    </cfRule>
    <cfRule type="cellIs" dxfId="769" priority="763" operator="equal">
      <formula>"MODERADA"</formula>
    </cfRule>
    <cfRule type="cellIs" dxfId="768" priority="764" operator="equal">
      <formula>"BAJA"</formula>
    </cfRule>
  </conditionalFormatting>
  <conditionalFormatting sqref="AE20">
    <cfRule type="cellIs" dxfId="767" priority="769" operator="equal">
      <formula>"EXTREMA"</formula>
    </cfRule>
    <cfRule type="cellIs" dxfId="766" priority="770" operator="equal">
      <formula>"ALTA"</formula>
    </cfRule>
    <cfRule type="cellIs" dxfId="765" priority="771" operator="equal">
      <formula>"MODERADA"</formula>
    </cfRule>
    <cfRule type="cellIs" dxfId="764" priority="772" operator="equal">
      <formula>"BAJA"</formula>
    </cfRule>
  </conditionalFormatting>
  <conditionalFormatting sqref="AD18">
    <cfRule type="cellIs" dxfId="763" priority="765" operator="equal">
      <formula>"EXTREMA"</formula>
    </cfRule>
    <cfRule type="cellIs" dxfId="762" priority="766" operator="equal">
      <formula>"ALTA"</formula>
    </cfRule>
    <cfRule type="cellIs" dxfId="761" priority="767" operator="equal">
      <formula>"MODERADA"</formula>
    </cfRule>
    <cfRule type="cellIs" dxfId="760" priority="768" operator="equal">
      <formula>"BAJA"</formula>
    </cfRule>
  </conditionalFormatting>
  <conditionalFormatting sqref="AE22">
    <cfRule type="cellIs" dxfId="759" priority="753" operator="equal">
      <formula>"EXTREMA"</formula>
    </cfRule>
    <cfRule type="cellIs" dxfId="758" priority="754" operator="equal">
      <formula>"ALTA"</formula>
    </cfRule>
    <cfRule type="cellIs" dxfId="757" priority="755" operator="equal">
      <formula>"MODERADA"</formula>
    </cfRule>
    <cfRule type="cellIs" dxfId="756" priority="756" operator="equal">
      <formula>"BAJA"</formula>
    </cfRule>
  </conditionalFormatting>
  <conditionalFormatting sqref="AC22:AC23">
    <cfRule type="cellIs" dxfId="755" priority="757" operator="equal">
      <formula>"EXTREMA"</formula>
    </cfRule>
    <cfRule type="cellIs" dxfId="754" priority="758" operator="equal">
      <formula>"ALTA"</formula>
    </cfRule>
    <cfRule type="cellIs" dxfId="753" priority="759" operator="equal">
      <formula>"MODERADA"</formula>
    </cfRule>
    <cfRule type="cellIs" dxfId="752" priority="760" operator="equal">
      <formula>"BAJA"</formula>
    </cfRule>
  </conditionalFormatting>
  <conditionalFormatting sqref="AD22">
    <cfRule type="cellIs" dxfId="751" priority="749" operator="equal">
      <formula>"EXTREMA"</formula>
    </cfRule>
    <cfRule type="cellIs" dxfId="750" priority="750" operator="equal">
      <formula>"ALTA"</formula>
    </cfRule>
    <cfRule type="cellIs" dxfId="749" priority="751" operator="equal">
      <formula>"MODERADA"</formula>
    </cfRule>
    <cfRule type="cellIs" dxfId="748" priority="752" operator="equal">
      <formula>"BAJA"</formula>
    </cfRule>
  </conditionalFormatting>
  <conditionalFormatting sqref="AF6:AF7">
    <cfRule type="cellIs" dxfId="747" priority="745" operator="equal">
      <formula>"EXTREMA"</formula>
    </cfRule>
    <cfRule type="cellIs" dxfId="746" priority="746" operator="equal">
      <formula>"ALTA"</formula>
    </cfRule>
    <cfRule type="cellIs" dxfId="745" priority="747" operator="equal">
      <formula>"MODERADA"</formula>
    </cfRule>
    <cfRule type="cellIs" dxfId="744" priority="748" operator="equal">
      <formula>"BAJA"</formula>
    </cfRule>
  </conditionalFormatting>
  <conditionalFormatting sqref="AG6:AH6">
    <cfRule type="cellIs" dxfId="743" priority="741" operator="equal">
      <formula>"EXTREMA"</formula>
    </cfRule>
    <cfRule type="cellIs" dxfId="742" priority="742" operator="equal">
      <formula>"ALTA"</formula>
    </cfRule>
    <cfRule type="cellIs" dxfId="741" priority="743" operator="equal">
      <formula>"MODERADA"</formula>
    </cfRule>
    <cfRule type="cellIs" dxfId="740" priority="744" operator="equal">
      <formula>"BAJA"</formula>
    </cfRule>
  </conditionalFormatting>
  <conditionalFormatting sqref="AF8:AF9">
    <cfRule type="cellIs" dxfId="739" priority="737" operator="equal">
      <formula>"EXTREMA"</formula>
    </cfRule>
    <cfRule type="cellIs" dxfId="738" priority="738" operator="equal">
      <formula>"ALTA"</formula>
    </cfRule>
    <cfRule type="cellIs" dxfId="737" priority="739" operator="equal">
      <formula>"MODERADA"</formula>
    </cfRule>
    <cfRule type="cellIs" dxfId="736" priority="740" operator="equal">
      <formula>"BAJA"</formula>
    </cfRule>
  </conditionalFormatting>
  <conditionalFormatting sqref="AG8:AH8">
    <cfRule type="cellIs" dxfId="735" priority="733" operator="equal">
      <formula>"EXTREMA"</formula>
    </cfRule>
    <cfRule type="cellIs" dxfId="734" priority="734" operator="equal">
      <formula>"ALTA"</formula>
    </cfRule>
    <cfRule type="cellIs" dxfId="733" priority="735" operator="equal">
      <formula>"MODERADA"</formula>
    </cfRule>
    <cfRule type="cellIs" dxfId="732" priority="736" operator="equal">
      <formula>"BAJA"</formula>
    </cfRule>
  </conditionalFormatting>
  <conditionalFormatting sqref="AF12:AF13">
    <cfRule type="cellIs" dxfId="731" priority="729" operator="equal">
      <formula>"EXTREMA"</formula>
    </cfRule>
    <cfRule type="cellIs" dxfId="730" priority="730" operator="equal">
      <formula>"ALTA"</formula>
    </cfRule>
    <cfRule type="cellIs" dxfId="729" priority="731" operator="equal">
      <formula>"MODERADA"</formula>
    </cfRule>
    <cfRule type="cellIs" dxfId="728" priority="732" operator="equal">
      <formula>"BAJA"</formula>
    </cfRule>
  </conditionalFormatting>
  <conditionalFormatting sqref="AG12:AH12">
    <cfRule type="cellIs" dxfId="727" priority="725" operator="equal">
      <formula>"EXTREMA"</formula>
    </cfRule>
    <cfRule type="cellIs" dxfId="726" priority="726" operator="equal">
      <formula>"ALTA"</formula>
    </cfRule>
    <cfRule type="cellIs" dxfId="725" priority="727" operator="equal">
      <formula>"MODERADA"</formula>
    </cfRule>
    <cfRule type="cellIs" dxfId="724" priority="728" operator="equal">
      <formula>"BAJA"</formula>
    </cfRule>
  </conditionalFormatting>
  <conditionalFormatting sqref="AF14:AF15">
    <cfRule type="cellIs" dxfId="723" priority="721" operator="equal">
      <formula>"EXTREMA"</formula>
    </cfRule>
    <cfRule type="cellIs" dxfId="722" priority="722" operator="equal">
      <formula>"ALTA"</formula>
    </cfRule>
    <cfRule type="cellIs" dxfId="721" priority="723" operator="equal">
      <formula>"MODERADA"</formula>
    </cfRule>
    <cfRule type="cellIs" dxfId="720" priority="724" operator="equal">
      <formula>"BAJA"</formula>
    </cfRule>
  </conditionalFormatting>
  <conditionalFormatting sqref="AG14:AH14">
    <cfRule type="cellIs" dxfId="719" priority="717" operator="equal">
      <formula>"EXTREMA"</formula>
    </cfRule>
    <cfRule type="cellIs" dxfId="718" priority="718" operator="equal">
      <formula>"ALTA"</formula>
    </cfRule>
    <cfRule type="cellIs" dxfId="717" priority="719" operator="equal">
      <formula>"MODERADA"</formula>
    </cfRule>
    <cfRule type="cellIs" dxfId="716" priority="720" operator="equal">
      <formula>"BAJA"</formula>
    </cfRule>
  </conditionalFormatting>
  <conditionalFormatting sqref="AF16:AF17">
    <cfRule type="cellIs" dxfId="715" priority="713" operator="equal">
      <formula>"EXTREMA"</formula>
    </cfRule>
    <cfRule type="cellIs" dxfId="714" priority="714" operator="equal">
      <formula>"ALTA"</formula>
    </cfRule>
    <cfRule type="cellIs" dxfId="713" priority="715" operator="equal">
      <formula>"MODERADA"</formula>
    </cfRule>
    <cfRule type="cellIs" dxfId="712" priority="716" operator="equal">
      <formula>"BAJA"</formula>
    </cfRule>
  </conditionalFormatting>
  <conditionalFormatting sqref="AH16">
    <cfRule type="cellIs" dxfId="711" priority="709" operator="equal">
      <formula>"EXTREMA"</formula>
    </cfRule>
    <cfRule type="cellIs" dxfId="710" priority="710" operator="equal">
      <formula>"ALTA"</formula>
    </cfRule>
    <cfRule type="cellIs" dxfId="709" priority="711" operator="equal">
      <formula>"MODERADA"</formula>
    </cfRule>
    <cfRule type="cellIs" dxfId="708" priority="712" operator="equal">
      <formula>"BAJA"</formula>
    </cfRule>
  </conditionalFormatting>
  <conditionalFormatting sqref="AG16">
    <cfRule type="cellIs" dxfId="707" priority="705" operator="equal">
      <formula>"EXTREMA"</formula>
    </cfRule>
    <cfRule type="cellIs" dxfId="706" priority="706" operator="equal">
      <formula>"ALTA"</formula>
    </cfRule>
    <cfRule type="cellIs" dxfId="705" priority="707" operator="equal">
      <formula>"MODERADA"</formula>
    </cfRule>
    <cfRule type="cellIs" dxfId="704" priority="708" operator="equal">
      <formula>"BAJA"</formula>
    </cfRule>
  </conditionalFormatting>
  <conditionalFormatting sqref="AF18:AF19">
    <cfRule type="cellIs" dxfId="703" priority="701" operator="equal">
      <formula>"EXTREMA"</formula>
    </cfRule>
    <cfRule type="cellIs" dxfId="702" priority="702" operator="equal">
      <formula>"ALTA"</formula>
    </cfRule>
    <cfRule type="cellIs" dxfId="701" priority="703" operator="equal">
      <formula>"MODERADA"</formula>
    </cfRule>
    <cfRule type="cellIs" dxfId="700" priority="704" operator="equal">
      <formula>"BAJA"</formula>
    </cfRule>
  </conditionalFormatting>
  <conditionalFormatting sqref="AH18">
    <cfRule type="cellIs" dxfId="699" priority="697" operator="equal">
      <formula>"EXTREMA"</formula>
    </cfRule>
    <cfRule type="cellIs" dxfId="698" priority="698" operator="equal">
      <formula>"ALTA"</formula>
    </cfRule>
    <cfRule type="cellIs" dxfId="697" priority="699" operator="equal">
      <formula>"MODERADA"</formula>
    </cfRule>
    <cfRule type="cellIs" dxfId="696" priority="700" operator="equal">
      <formula>"BAJA"</formula>
    </cfRule>
  </conditionalFormatting>
  <conditionalFormatting sqref="AF20:AF21">
    <cfRule type="cellIs" dxfId="695" priority="693" operator="equal">
      <formula>"EXTREMA"</formula>
    </cfRule>
    <cfRule type="cellIs" dxfId="694" priority="694" operator="equal">
      <formula>"ALTA"</formula>
    </cfRule>
    <cfRule type="cellIs" dxfId="693" priority="695" operator="equal">
      <formula>"MODERADA"</formula>
    </cfRule>
    <cfRule type="cellIs" dxfId="692" priority="696" operator="equal">
      <formula>"BAJA"</formula>
    </cfRule>
  </conditionalFormatting>
  <conditionalFormatting sqref="AG20">
    <cfRule type="cellIs" dxfId="691" priority="681" operator="equal">
      <formula>"EXTREMA"</formula>
    </cfRule>
    <cfRule type="cellIs" dxfId="690" priority="682" operator="equal">
      <formula>"ALTA"</formula>
    </cfRule>
    <cfRule type="cellIs" dxfId="689" priority="683" operator="equal">
      <formula>"MODERADA"</formula>
    </cfRule>
    <cfRule type="cellIs" dxfId="688" priority="684" operator="equal">
      <formula>"BAJA"</formula>
    </cfRule>
  </conditionalFormatting>
  <conditionalFormatting sqref="AH20">
    <cfRule type="cellIs" dxfId="687" priority="689" operator="equal">
      <formula>"EXTREMA"</formula>
    </cfRule>
    <cfRule type="cellIs" dxfId="686" priority="690" operator="equal">
      <formula>"ALTA"</formula>
    </cfRule>
    <cfRule type="cellIs" dxfId="685" priority="691" operator="equal">
      <formula>"MODERADA"</formula>
    </cfRule>
    <cfRule type="cellIs" dxfId="684" priority="692" operator="equal">
      <formula>"BAJA"</formula>
    </cfRule>
  </conditionalFormatting>
  <conditionalFormatting sqref="AG18">
    <cfRule type="cellIs" dxfId="683" priority="685" operator="equal">
      <formula>"EXTREMA"</formula>
    </cfRule>
    <cfRule type="cellIs" dxfId="682" priority="686" operator="equal">
      <formula>"ALTA"</formula>
    </cfRule>
    <cfRule type="cellIs" dxfId="681" priority="687" operator="equal">
      <formula>"MODERADA"</formula>
    </cfRule>
    <cfRule type="cellIs" dxfId="680" priority="688" operator="equal">
      <formula>"BAJA"</formula>
    </cfRule>
  </conditionalFormatting>
  <conditionalFormatting sqref="AH22">
    <cfRule type="cellIs" dxfId="679" priority="673" operator="equal">
      <formula>"EXTREMA"</formula>
    </cfRule>
    <cfRule type="cellIs" dxfId="678" priority="674" operator="equal">
      <formula>"ALTA"</formula>
    </cfRule>
    <cfRule type="cellIs" dxfId="677" priority="675" operator="equal">
      <formula>"MODERADA"</formula>
    </cfRule>
    <cfRule type="cellIs" dxfId="676" priority="676" operator="equal">
      <formula>"BAJA"</formula>
    </cfRule>
  </conditionalFormatting>
  <conditionalFormatting sqref="AF22:AF23">
    <cfRule type="cellIs" dxfId="675" priority="677" operator="equal">
      <formula>"EXTREMA"</formula>
    </cfRule>
    <cfRule type="cellIs" dxfId="674" priority="678" operator="equal">
      <formula>"ALTA"</formula>
    </cfRule>
    <cfRule type="cellIs" dxfId="673" priority="679" operator="equal">
      <formula>"MODERADA"</formula>
    </cfRule>
    <cfRule type="cellIs" dxfId="672" priority="680" operator="equal">
      <formula>"BAJA"</formula>
    </cfRule>
  </conditionalFormatting>
  <conditionalFormatting sqref="AG22">
    <cfRule type="cellIs" dxfId="671" priority="669" operator="equal">
      <formula>"EXTREMA"</formula>
    </cfRule>
    <cfRule type="cellIs" dxfId="670" priority="670" operator="equal">
      <formula>"ALTA"</formula>
    </cfRule>
    <cfRule type="cellIs" dxfId="669" priority="671" operator="equal">
      <formula>"MODERADA"</formula>
    </cfRule>
    <cfRule type="cellIs" dxfId="668" priority="672" operator="equal">
      <formula>"BAJA"</formula>
    </cfRule>
  </conditionalFormatting>
  <conditionalFormatting sqref="AI6:AI7">
    <cfRule type="cellIs" dxfId="667" priority="665" operator="equal">
      <formula>"EXTREMA"</formula>
    </cfRule>
    <cfRule type="cellIs" dxfId="666" priority="666" operator="equal">
      <formula>"ALTA"</formula>
    </cfRule>
    <cfRule type="cellIs" dxfId="665" priority="667" operator="equal">
      <formula>"MODERADA"</formula>
    </cfRule>
    <cfRule type="cellIs" dxfId="664" priority="668" operator="equal">
      <formula>"BAJA"</formula>
    </cfRule>
  </conditionalFormatting>
  <conditionalFormatting sqref="AJ6:AK6">
    <cfRule type="cellIs" dxfId="663" priority="661" operator="equal">
      <formula>"EXTREMA"</formula>
    </cfRule>
    <cfRule type="cellIs" dxfId="662" priority="662" operator="equal">
      <formula>"ALTA"</formula>
    </cfRule>
    <cfRule type="cellIs" dxfId="661" priority="663" operator="equal">
      <formula>"MODERADA"</formula>
    </cfRule>
    <cfRule type="cellIs" dxfId="660" priority="664" operator="equal">
      <formula>"BAJA"</formula>
    </cfRule>
  </conditionalFormatting>
  <conditionalFormatting sqref="AI8:AI9">
    <cfRule type="cellIs" dxfId="659" priority="657" operator="equal">
      <formula>"EXTREMA"</formula>
    </cfRule>
    <cfRule type="cellIs" dxfId="658" priority="658" operator="equal">
      <formula>"ALTA"</formula>
    </cfRule>
    <cfRule type="cellIs" dxfId="657" priority="659" operator="equal">
      <formula>"MODERADA"</formula>
    </cfRule>
    <cfRule type="cellIs" dxfId="656" priority="660" operator="equal">
      <formula>"BAJA"</formula>
    </cfRule>
  </conditionalFormatting>
  <conditionalFormatting sqref="AJ8:AK8">
    <cfRule type="cellIs" dxfId="655" priority="653" operator="equal">
      <formula>"EXTREMA"</formula>
    </cfRule>
    <cfRule type="cellIs" dxfId="654" priority="654" operator="equal">
      <formula>"ALTA"</formula>
    </cfRule>
    <cfRule type="cellIs" dxfId="653" priority="655" operator="equal">
      <formula>"MODERADA"</formula>
    </cfRule>
    <cfRule type="cellIs" dxfId="652" priority="656" operator="equal">
      <formula>"BAJA"</formula>
    </cfRule>
  </conditionalFormatting>
  <conditionalFormatting sqref="AI10:AI11">
    <cfRule type="cellIs" dxfId="651" priority="649" operator="equal">
      <formula>"EXTREMA"</formula>
    </cfRule>
    <cfRule type="cellIs" dxfId="650" priority="650" operator="equal">
      <formula>"ALTA"</formula>
    </cfRule>
    <cfRule type="cellIs" dxfId="649" priority="651" operator="equal">
      <formula>"MODERADA"</formula>
    </cfRule>
    <cfRule type="cellIs" dxfId="648" priority="652" operator="equal">
      <formula>"BAJA"</formula>
    </cfRule>
  </conditionalFormatting>
  <conditionalFormatting sqref="AK10">
    <cfRule type="cellIs" dxfId="647" priority="645" operator="equal">
      <formula>"EXTREMA"</formula>
    </cfRule>
    <cfRule type="cellIs" dxfId="646" priority="646" operator="equal">
      <formula>"ALTA"</formula>
    </cfRule>
    <cfRule type="cellIs" dxfId="645" priority="647" operator="equal">
      <formula>"MODERADA"</formula>
    </cfRule>
    <cfRule type="cellIs" dxfId="644" priority="648" operator="equal">
      <formula>"BAJA"</formula>
    </cfRule>
  </conditionalFormatting>
  <conditionalFormatting sqref="AI12:AI13">
    <cfRule type="cellIs" dxfId="643" priority="641" operator="equal">
      <formula>"EXTREMA"</formula>
    </cfRule>
    <cfRule type="cellIs" dxfId="642" priority="642" operator="equal">
      <formula>"ALTA"</formula>
    </cfRule>
    <cfRule type="cellIs" dxfId="641" priority="643" operator="equal">
      <formula>"MODERADA"</formula>
    </cfRule>
    <cfRule type="cellIs" dxfId="640" priority="644" operator="equal">
      <formula>"BAJA"</formula>
    </cfRule>
  </conditionalFormatting>
  <conditionalFormatting sqref="AJ12:AK12">
    <cfRule type="cellIs" dxfId="639" priority="637" operator="equal">
      <formula>"EXTREMA"</formula>
    </cfRule>
    <cfRule type="cellIs" dxfId="638" priority="638" operator="equal">
      <formula>"ALTA"</formula>
    </cfRule>
    <cfRule type="cellIs" dxfId="637" priority="639" operator="equal">
      <formula>"MODERADA"</formula>
    </cfRule>
    <cfRule type="cellIs" dxfId="636" priority="640" operator="equal">
      <formula>"BAJA"</formula>
    </cfRule>
  </conditionalFormatting>
  <conditionalFormatting sqref="AI14:AI15">
    <cfRule type="cellIs" dxfId="635" priority="633" operator="equal">
      <formula>"EXTREMA"</formula>
    </cfRule>
    <cfRule type="cellIs" dxfId="634" priority="634" operator="equal">
      <formula>"ALTA"</formula>
    </cfRule>
    <cfRule type="cellIs" dxfId="633" priority="635" operator="equal">
      <formula>"MODERADA"</formula>
    </cfRule>
    <cfRule type="cellIs" dxfId="632" priority="636" operator="equal">
      <formula>"BAJA"</formula>
    </cfRule>
  </conditionalFormatting>
  <conditionalFormatting sqref="AJ14:AK14">
    <cfRule type="cellIs" dxfId="631" priority="629" operator="equal">
      <formula>"EXTREMA"</formula>
    </cfRule>
    <cfRule type="cellIs" dxfId="630" priority="630" operator="equal">
      <formula>"ALTA"</formula>
    </cfRule>
    <cfRule type="cellIs" dxfId="629" priority="631" operator="equal">
      <formula>"MODERADA"</formula>
    </cfRule>
    <cfRule type="cellIs" dxfId="628" priority="632" operator="equal">
      <formula>"BAJA"</formula>
    </cfRule>
  </conditionalFormatting>
  <conditionalFormatting sqref="AJ10">
    <cfRule type="cellIs" dxfId="627" priority="625" operator="equal">
      <formula>"EXTREMA"</formula>
    </cfRule>
    <cfRule type="cellIs" dxfId="626" priority="626" operator="equal">
      <formula>"ALTA"</formula>
    </cfRule>
    <cfRule type="cellIs" dxfId="625" priority="627" operator="equal">
      <formula>"MODERADA"</formula>
    </cfRule>
    <cfRule type="cellIs" dxfId="624" priority="628" operator="equal">
      <formula>"BAJA"</formula>
    </cfRule>
  </conditionalFormatting>
  <conditionalFormatting sqref="AI16:AI17">
    <cfRule type="cellIs" dxfId="623" priority="621" operator="equal">
      <formula>"EXTREMA"</formula>
    </cfRule>
    <cfRule type="cellIs" dxfId="622" priority="622" operator="equal">
      <formula>"ALTA"</formula>
    </cfRule>
    <cfRule type="cellIs" dxfId="621" priority="623" operator="equal">
      <formula>"MODERADA"</formula>
    </cfRule>
    <cfRule type="cellIs" dxfId="620" priority="624" operator="equal">
      <formula>"BAJA"</formula>
    </cfRule>
  </conditionalFormatting>
  <conditionalFormatting sqref="AK16">
    <cfRule type="cellIs" dxfId="619" priority="617" operator="equal">
      <formula>"EXTREMA"</formula>
    </cfRule>
    <cfRule type="cellIs" dxfId="618" priority="618" operator="equal">
      <formula>"ALTA"</formula>
    </cfRule>
    <cfRule type="cellIs" dxfId="617" priority="619" operator="equal">
      <formula>"MODERADA"</formula>
    </cfRule>
    <cfRule type="cellIs" dxfId="616" priority="620" operator="equal">
      <formula>"BAJA"</formula>
    </cfRule>
  </conditionalFormatting>
  <conditionalFormatting sqref="AJ16">
    <cfRule type="cellIs" dxfId="615" priority="613" operator="equal">
      <formula>"EXTREMA"</formula>
    </cfRule>
    <cfRule type="cellIs" dxfId="614" priority="614" operator="equal">
      <formula>"ALTA"</formula>
    </cfRule>
    <cfRule type="cellIs" dxfId="613" priority="615" operator="equal">
      <formula>"MODERADA"</formula>
    </cfRule>
    <cfRule type="cellIs" dxfId="612" priority="616" operator="equal">
      <formula>"BAJA"</formula>
    </cfRule>
  </conditionalFormatting>
  <conditionalFormatting sqref="AI18:AI19">
    <cfRule type="cellIs" dxfId="611" priority="609" operator="equal">
      <formula>"EXTREMA"</formula>
    </cfRule>
    <cfRule type="cellIs" dxfId="610" priority="610" operator="equal">
      <formula>"ALTA"</formula>
    </cfRule>
    <cfRule type="cellIs" dxfId="609" priority="611" operator="equal">
      <formula>"MODERADA"</formula>
    </cfRule>
    <cfRule type="cellIs" dxfId="608" priority="612" operator="equal">
      <formula>"BAJA"</formula>
    </cfRule>
  </conditionalFormatting>
  <conditionalFormatting sqref="AK18">
    <cfRule type="cellIs" dxfId="607" priority="605" operator="equal">
      <formula>"EXTREMA"</formula>
    </cfRule>
    <cfRule type="cellIs" dxfId="606" priority="606" operator="equal">
      <formula>"ALTA"</formula>
    </cfRule>
    <cfRule type="cellIs" dxfId="605" priority="607" operator="equal">
      <formula>"MODERADA"</formula>
    </cfRule>
    <cfRule type="cellIs" dxfId="604" priority="608" operator="equal">
      <formula>"BAJA"</formula>
    </cfRule>
  </conditionalFormatting>
  <conditionalFormatting sqref="AI20:AI21">
    <cfRule type="cellIs" dxfId="603" priority="601" operator="equal">
      <formula>"EXTREMA"</formula>
    </cfRule>
    <cfRule type="cellIs" dxfId="602" priority="602" operator="equal">
      <formula>"ALTA"</formula>
    </cfRule>
    <cfRule type="cellIs" dxfId="601" priority="603" operator="equal">
      <formula>"MODERADA"</formula>
    </cfRule>
    <cfRule type="cellIs" dxfId="600" priority="604" operator="equal">
      <formula>"BAJA"</formula>
    </cfRule>
  </conditionalFormatting>
  <conditionalFormatting sqref="AJ20">
    <cfRule type="cellIs" dxfId="599" priority="589" operator="equal">
      <formula>"EXTREMA"</formula>
    </cfRule>
    <cfRule type="cellIs" dxfId="598" priority="590" operator="equal">
      <formula>"ALTA"</formula>
    </cfRule>
    <cfRule type="cellIs" dxfId="597" priority="591" operator="equal">
      <formula>"MODERADA"</formula>
    </cfRule>
    <cfRule type="cellIs" dxfId="596" priority="592" operator="equal">
      <formula>"BAJA"</formula>
    </cfRule>
  </conditionalFormatting>
  <conditionalFormatting sqref="AK20">
    <cfRule type="cellIs" dxfId="595" priority="597" operator="equal">
      <formula>"EXTREMA"</formula>
    </cfRule>
    <cfRule type="cellIs" dxfId="594" priority="598" operator="equal">
      <formula>"ALTA"</formula>
    </cfRule>
    <cfRule type="cellIs" dxfId="593" priority="599" operator="equal">
      <formula>"MODERADA"</formula>
    </cfRule>
    <cfRule type="cellIs" dxfId="592" priority="600" operator="equal">
      <formula>"BAJA"</formula>
    </cfRule>
  </conditionalFormatting>
  <conditionalFormatting sqref="AJ18">
    <cfRule type="cellIs" dxfId="591" priority="593" operator="equal">
      <formula>"EXTREMA"</formula>
    </cfRule>
    <cfRule type="cellIs" dxfId="590" priority="594" operator="equal">
      <formula>"ALTA"</formula>
    </cfRule>
    <cfRule type="cellIs" dxfId="589" priority="595" operator="equal">
      <formula>"MODERADA"</formula>
    </cfRule>
    <cfRule type="cellIs" dxfId="588" priority="596" operator="equal">
      <formula>"BAJA"</formula>
    </cfRule>
  </conditionalFormatting>
  <conditionalFormatting sqref="AK22">
    <cfRule type="cellIs" dxfId="587" priority="581" operator="equal">
      <formula>"EXTREMA"</formula>
    </cfRule>
    <cfRule type="cellIs" dxfId="586" priority="582" operator="equal">
      <formula>"ALTA"</formula>
    </cfRule>
    <cfRule type="cellIs" dxfId="585" priority="583" operator="equal">
      <formula>"MODERADA"</formula>
    </cfRule>
    <cfRule type="cellIs" dxfId="584" priority="584" operator="equal">
      <formula>"BAJA"</formula>
    </cfRule>
  </conditionalFormatting>
  <conditionalFormatting sqref="AI22:AI23">
    <cfRule type="cellIs" dxfId="583" priority="585" operator="equal">
      <formula>"EXTREMA"</formula>
    </cfRule>
    <cfRule type="cellIs" dxfId="582" priority="586" operator="equal">
      <formula>"ALTA"</formula>
    </cfRule>
    <cfRule type="cellIs" dxfId="581" priority="587" operator="equal">
      <formula>"MODERADA"</formula>
    </cfRule>
    <cfRule type="cellIs" dxfId="580" priority="588" operator="equal">
      <formula>"BAJA"</formula>
    </cfRule>
  </conditionalFormatting>
  <conditionalFormatting sqref="AJ22">
    <cfRule type="cellIs" dxfId="579" priority="577" operator="equal">
      <formula>"EXTREMA"</formula>
    </cfRule>
    <cfRule type="cellIs" dxfId="578" priority="578" operator="equal">
      <formula>"ALTA"</formula>
    </cfRule>
    <cfRule type="cellIs" dxfId="577" priority="579" operator="equal">
      <formula>"MODERADA"</formula>
    </cfRule>
    <cfRule type="cellIs" dxfId="576" priority="580" operator="equal">
      <formula>"BAJA"</formula>
    </cfRule>
  </conditionalFormatting>
  <conditionalFormatting sqref="AL6:AL7">
    <cfRule type="cellIs" dxfId="575" priority="573" operator="equal">
      <formula>"EXTREMA"</formula>
    </cfRule>
    <cfRule type="cellIs" dxfId="574" priority="574" operator="equal">
      <formula>"ALTA"</formula>
    </cfRule>
    <cfRule type="cellIs" dxfId="573" priority="575" operator="equal">
      <formula>"MODERADA"</formula>
    </cfRule>
    <cfRule type="cellIs" dxfId="572" priority="576" operator="equal">
      <formula>"BAJA"</formula>
    </cfRule>
  </conditionalFormatting>
  <conditionalFormatting sqref="AM6:AN6">
    <cfRule type="cellIs" dxfId="571" priority="569" operator="equal">
      <formula>"EXTREMA"</formula>
    </cfRule>
    <cfRule type="cellIs" dxfId="570" priority="570" operator="equal">
      <formula>"ALTA"</formula>
    </cfRule>
    <cfRule type="cellIs" dxfId="569" priority="571" operator="equal">
      <formula>"MODERADA"</formula>
    </cfRule>
    <cfRule type="cellIs" dxfId="568" priority="572" operator="equal">
      <formula>"BAJA"</formula>
    </cfRule>
  </conditionalFormatting>
  <conditionalFormatting sqref="AL8:AL9">
    <cfRule type="cellIs" dxfId="567" priority="565" operator="equal">
      <formula>"EXTREMA"</formula>
    </cfRule>
    <cfRule type="cellIs" dxfId="566" priority="566" operator="equal">
      <formula>"ALTA"</formula>
    </cfRule>
    <cfRule type="cellIs" dxfId="565" priority="567" operator="equal">
      <formula>"MODERADA"</formula>
    </cfRule>
    <cfRule type="cellIs" dxfId="564" priority="568" operator="equal">
      <formula>"BAJA"</formula>
    </cfRule>
  </conditionalFormatting>
  <conditionalFormatting sqref="AM8:AN8">
    <cfRule type="cellIs" dxfId="563" priority="561" operator="equal">
      <formula>"EXTREMA"</formula>
    </cfRule>
    <cfRule type="cellIs" dxfId="562" priority="562" operator="equal">
      <formula>"ALTA"</formula>
    </cfRule>
    <cfRule type="cellIs" dxfId="561" priority="563" operator="equal">
      <formula>"MODERADA"</formula>
    </cfRule>
    <cfRule type="cellIs" dxfId="560" priority="564" operator="equal">
      <formula>"BAJA"</formula>
    </cfRule>
  </conditionalFormatting>
  <conditionalFormatting sqref="AL10:AL11">
    <cfRule type="cellIs" dxfId="559" priority="557" operator="equal">
      <formula>"EXTREMA"</formula>
    </cfRule>
    <cfRule type="cellIs" dxfId="558" priority="558" operator="equal">
      <formula>"ALTA"</formula>
    </cfRule>
    <cfRule type="cellIs" dxfId="557" priority="559" operator="equal">
      <formula>"MODERADA"</formula>
    </cfRule>
    <cfRule type="cellIs" dxfId="556" priority="560" operator="equal">
      <formula>"BAJA"</formula>
    </cfRule>
  </conditionalFormatting>
  <conditionalFormatting sqref="AN10">
    <cfRule type="cellIs" dxfId="555" priority="553" operator="equal">
      <formula>"EXTREMA"</formula>
    </cfRule>
    <cfRule type="cellIs" dxfId="554" priority="554" operator="equal">
      <formula>"ALTA"</formula>
    </cfRule>
    <cfRule type="cellIs" dxfId="553" priority="555" operator="equal">
      <formula>"MODERADA"</formula>
    </cfRule>
    <cfRule type="cellIs" dxfId="552" priority="556" operator="equal">
      <formula>"BAJA"</formula>
    </cfRule>
  </conditionalFormatting>
  <conditionalFormatting sqref="AL12:AL13">
    <cfRule type="cellIs" dxfId="551" priority="549" operator="equal">
      <formula>"EXTREMA"</formula>
    </cfRule>
    <cfRule type="cellIs" dxfId="550" priority="550" operator="equal">
      <formula>"ALTA"</formula>
    </cfRule>
    <cfRule type="cellIs" dxfId="549" priority="551" operator="equal">
      <formula>"MODERADA"</formula>
    </cfRule>
    <cfRule type="cellIs" dxfId="548" priority="552" operator="equal">
      <formula>"BAJA"</formula>
    </cfRule>
  </conditionalFormatting>
  <conditionalFormatting sqref="AM12:AN12">
    <cfRule type="cellIs" dxfId="547" priority="545" operator="equal">
      <formula>"EXTREMA"</formula>
    </cfRule>
    <cfRule type="cellIs" dxfId="546" priority="546" operator="equal">
      <formula>"ALTA"</formula>
    </cfRule>
    <cfRule type="cellIs" dxfId="545" priority="547" operator="equal">
      <formula>"MODERADA"</formula>
    </cfRule>
    <cfRule type="cellIs" dxfId="544" priority="548" operator="equal">
      <formula>"BAJA"</formula>
    </cfRule>
  </conditionalFormatting>
  <conditionalFormatting sqref="AL14:AL15">
    <cfRule type="cellIs" dxfId="543" priority="541" operator="equal">
      <formula>"EXTREMA"</formula>
    </cfRule>
    <cfRule type="cellIs" dxfId="542" priority="542" operator="equal">
      <formula>"ALTA"</formula>
    </cfRule>
    <cfRule type="cellIs" dxfId="541" priority="543" operator="equal">
      <formula>"MODERADA"</formula>
    </cfRule>
    <cfRule type="cellIs" dxfId="540" priority="544" operator="equal">
      <formula>"BAJA"</formula>
    </cfRule>
  </conditionalFormatting>
  <conditionalFormatting sqref="AM14:AN14">
    <cfRule type="cellIs" dxfId="539" priority="537" operator="equal">
      <formula>"EXTREMA"</formula>
    </cfRule>
    <cfRule type="cellIs" dxfId="538" priority="538" operator="equal">
      <formula>"ALTA"</formula>
    </cfRule>
    <cfRule type="cellIs" dxfId="537" priority="539" operator="equal">
      <formula>"MODERADA"</formula>
    </cfRule>
    <cfRule type="cellIs" dxfId="536" priority="540" operator="equal">
      <formula>"BAJA"</formula>
    </cfRule>
  </conditionalFormatting>
  <conditionalFormatting sqref="AM10">
    <cfRule type="cellIs" dxfId="535" priority="533" operator="equal">
      <formula>"EXTREMA"</formula>
    </cfRule>
    <cfRule type="cellIs" dxfId="534" priority="534" operator="equal">
      <formula>"ALTA"</formula>
    </cfRule>
    <cfRule type="cellIs" dxfId="533" priority="535" operator="equal">
      <formula>"MODERADA"</formula>
    </cfRule>
    <cfRule type="cellIs" dxfId="532" priority="536" operator="equal">
      <formula>"BAJA"</formula>
    </cfRule>
  </conditionalFormatting>
  <conditionalFormatting sqref="AL16:AL17">
    <cfRule type="cellIs" dxfId="531" priority="529" operator="equal">
      <formula>"EXTREMA"</formula>
    </cfRule>
    <cfRule type="cellIs" dxfId="530" priority="530" operator="equal">
      <formula>"ALTA"</formula>
    </cfRule>
    <cfRule type="cellIs" dxfId="529" priority="531" operator="equal">
      <formula>"MODERADA"</formula>
    </cfRule>
    <cfRule type="cellIs" dxfId="528" priority="532" operator="equal">
      <formula>"BAJA"</formula>
    </cfRule>
  </conditionalFormatting>
  <conditionalFormatting sqref="AN16">
    <cfRule type="cellIs" dxfId="527" priority="525" operator="equal">
      <formula>"EXTREMA"</formula>
    </cfRule>
    <cfRule type="cellIs" dxfId="526" priority="526" operator="equal">
      <formula>"ALTA"</formula>
    </cfRule>
    <cfRule type="cellIs" dxfId="525" priority="527" operator="equal">
      <formula>"MODERADA"</formula>
    </cfRule>
    <cfRule type="cellIs" dxfId="524" priority="528" operator="equal">
      <formula>"BAJA"</formula>
    </cfRule>
  </conditionalFormatting>
  <conditionalFormatting sqref="AM16">
    <cfRule type="cellIs" dxfId="523" priority="521" operator="equal">
      <formula>"EXTREMA"</formula>
    </cfRule>
    <cfRule type="cellIs" dxfId="522" priority="522" operator="equal">
      <formula>"ALTA"</formula>
    </cfRule>
    <cfRule type="cellIs" dxfId="521" priority="523" operator="equal">
      <formula>"MODERADA"</formula>
    </cfRule>
    <cfRule type="cellIs" dxfId="520" priority="524" operator="equal">
      <formula>"BAJA"</formula>
    </cfRule>
  </conditionalFormatting>
  <conditionalFormatting sqref="AL18:AL19">
    <cfRule type="cellIs" dxfId="519" priority="517" operator="equal">
      <formula>"EXTREMA"</formula>
    </cfRule>
    <cfRule type="cellIs" dxfId="518" priority="518" operator="equal">
      <formula>"ALTA"</formula>
    </cfRule>
    <cfRule type="cellIs" dxfId="517" priority="519" operator="equal">
      <formula>"MODERADA"</formula>
    </cfRule>
    <cfRule type="cellIs" dxfId="516" priority="520" operator="equal">
      <formula>"BAJA"</formula>
    </cfRule>
  </conditionalFormatting>
  <conditionalFormatting sqref="AN18">
    <cfRule type="cellIs" dxfId="515" priority="513" operator="equal">
      <formula>"EXTREMA"</formula>
    </cfRule>
    <cfRule type="cellIs" dxfId="514" priority="514" operator="equal">
      <formula>"ALTA"</formula>
    </cfRule>
    <cfRule type="cellIs" dxfId="513" priority="515" operator="equal">
      <formula>"MODERADA"</formula>
    </cfRule>
    <cfRule type="cellIs" dxfId="512" priority="516" operator="equal">
      <formula>"BAJA"</formula>
    </cfRule>
  </conditionalFormatting>
  <conditionalFormatting sqref="AL20:AL21">
    <cfRule type="cellIs" dxfId="511" priority="509" operator="equal">
      <formula>"EXTREMA"</formula>
    </cfRule>
    <cfRule type="cellIs" dxfId="510" priority="510" operator="equal">
      <formula>"ALTA"</formula>
    </cfRule>
    <cfRule type="cellIs" dxfId="509" priority="511" operator="equal">
      <formula>"MODERADA"</formula>
    </cfRule>
    <cfRule type="cellIs" dxfId="508" priority="512" operator="equal">
      <formula>"BAJA"</formula>
    </cfRule>
  </conditionalFormatting>
  <conditionalFormatting sqref="AM20">
    <cfRule type="cellIs" dxfId="507" priority="497" operator="equal">
      <formula>"EXTREMA"</formula>
    </cfRule>
    <cfRule type="cellIs" dxfId="506" priority="498" operator="equal">
      <formula>"ALTA"</formula>
    </cfRule>
    <cfRule type="cellIs" dxfId="505" priority="499" operator="equal">
      <formula>"MODERADA"</formula>
    </cfRule>
    <cfRule type="cellIs" dxfId="504" priority="500" operator="equal">
      <formula>"BAJA"</formula>
    </cfRule>
  </conditionalFormatting>
  <conditionalFormatting sqref="AN20">
    <cfRule type="cellIs" dxfId="503" priority="505" operator="equal">
      <formula>"EXTREMA"</formula>
    </cfRule>
    <cfRule type="cellIs" dxfId="502" priority="506" operator="equal">
      <formula>"ALTA"</formula>
    </cfRule>
    <cfRule type="cellIs" dxfId="501" priority="507" operator="equal">
      <formula>"MODERADA"</formula>
    </cfRule>
    <cfRule type="cellIs" dxfId="500" priority="508" operator="equal">
      <formula>"BAJA"</formula>
    </cfRule>
  </conditionalFormatting>
  <conditionalFormatting sqref="AM18">
    <cfRule type="cellIs" dxfId="499" priority="501" operator="equal">
      <formula>"EXTREMA"</formula>
    </cfRule>
    <cfRule type="cellIs" dxfId="498" priority="502" operator="equal">
      <formula>"ALTA"</formula>
    </cfRule>
    <cfRule type="cellIs" dxfId="497" priority="503" operator="equal">
      <formula>"MODERADA"</formula>
    </cfRule>
    <cfRule type="cellIs" dxfId="496" priority="504" operator="equal">
      <formula>"BAJA"</formula>
    </cfRule>
  </conditionalFormatting>
  <conditionalFormatting sqref="AN22">
    <cfRule type="cellIs" dxfId="495" priority="489" operator="equal">
      <formula>"EXTREMA"</formula>
    </cfRule>
    <cfRule type="cellIs" dxfId="494" priority="490" operator="equal">
      <formula>"ALTA"</formula>
    </cfRule>
    <cfRule type="cellIs" dxfId="493" priority="491" operator="equal">
      <formula>"MODERADA"</formula>
    </cfRule>
    <cfRule type="cellIs" dxfId="492" priority="492" operator="equal">
      <formula>"BAJA"</formula>
    </cfRule>
  </conditionalFormatting>
  <conditionalFormatting sqref="AL22:AL23">
    <cfRule type="cellIs" dxfId="491" priority="493" operator="equal">
      <formula>"EXTREMA"</formula>
    </cfRule>
    <cfRule type="cellIs" dxfId="490" priority="494" operator="equal">
      <formula>"ALTA"</formula>
    </cfRule>
    <cfRule type="cellIs" dxfId="489" priority="495" operator="equal">
      <formula>"MODERADA"</formula>
    </cfRule>
    <cfRule type="cellIs" dxfId="488" priority="496" operator="equal">
      <formula>"BAJA"</formula>
    </cfRule>
  </conditionalFormatting>
  <conditionalFormatting sqref="AM22">
    <cfRule type="cellIs" dxfId="487" priority="485" operator="equal">
      <formula>"EXTREMA"</formula>
    </cfRule>
    <cfRule type="cellIs" dxfId="486" priority="486" operator="equal">
      <formula>"ALTA"</formula>
    </cfRule>
    <cfRule type="cellIs" dxfId="485" priority="487" operator="equal">
      <formula>"MODERADA"</formula>
    </cfRule>
    <cfRule type="cellIs" dxfId="484" priority="488" operator="equal">
      <formula>"BAJA"</formula>
    </cfRule>
  </conditionalFormatting>
  <conditionalFormatting sqref="AO6:AO7">
    <cfRule type="cellIs" dxfId="483" priority="481" operator="equal">
      <formula>"EXTREMA"</formula>
    </cfRule>
    <cfRule type="cellIs" dxfId="482" priority="482" operator="equal">
      <formula>"ALTA"</formula>
    </cfRule>
    <cfRule type="cellIs" dxfId="481" priority="483" operator="equal">
      <formula>"MODERADA"</formula>
    </cfRule>
    <cfRule type="cellIs" dxfId="480" priority="484" operator="equal">
      <formula>"BAJA"</formula>
    </cfRule>
  </conditionalFormatting>
  <conditionalFormatting sqref="AP6:AQ6">
    <cfRule type="cellIs" dxfId="479" priority="477" operator="equal">
      <formula>"EXTREMA"</formula>
    </cfRule>
    <cfRule type="cellIs" dxfId="478" priority="478" operator="equal">
      <formula>"ALTA"</formula>
    </cfRule>
    <cfRule type="cellIs" dxfId="477" priority="479" operator="equal">
      <formula>"MODERADA"</formula>
    </cfRule>
    <cfRule type="cellIs" dxfId="476" priority="480" operator="equal">
      <formula>"BAJA"</formula>
    </cfRule>
  </conditionalFormatting>
  <conditionalFormatting sqref="AO8:AO9">
    <cfRule type="cellIs" dxfId="475" priority="473" operator="equal">
      <formula>"EXTREMA"</formula>
    </cfRule>
    <cfRule type="cellIs" dxfId="474" priority="474" operator="equal">
      <formula>"ALTA"</formula>
    </cfRule>
    <cfRule type="cellIs" dxfId="473" priority="475" operator="equal">
      <formula>"MODERADA"</formula>
    </cfRule>
    <cfRule type="cellIs" dxfId="472" priority="476" operator="equal">
      <formula>"BAJA"</formula>
    </cfRule>
  </conditionalFormatting>
  <conditionalFormatting sqref="AP8:AQ8">
    <cfRule type="cellIs" dxfId="471" priority="469" operator="equal">
      <formula>"EXTREMA"</formula>
    </cfRule>
    <cfRule type="cellIs" dxfId="470" priority="470" operator="equal">
      <formula>"ALTA"</formula>
    </cfRule>
    <cfRule type="cellIs" dxfId="469" priority="471" operator="equal">
      <formula>"MODERADA"</formula>
    </cfRule>
    <cfRule type="cellIs" dxfId="468" priority="472" operator="equal">
      <formula>"BAJA"</formula>
    </cfRule>
  </conditionalFormatting>
  <conditionalFormatting sqref="AO10:AO11">
    <cfRule type="cellIs" dxfId="467" priority="465" operator="equal">
      <formula>"EXTREMA"</formula>
    </cfRule>
    <cfRule type="cellIs" dxfId="466" priority="466" operator="equal">
      <formula>"ALTA"</formula>
    </cfRule>
    <cfRule type="cellIs" dxfId="465" priority="467" operator="equal">
      <formula>"MODERADA"</formula>
    </cfRule>
    <cfRule type="cellIs" dxfId="464" priority="468" operator="equal">
      <formula>"BAJA"</formula>
    </cfRule>
  </conditionalFormatting>
  <conditionalFormatting sqref="AQ10">
    <cfRule type="cellIs" dxfId="463" priority="461" operator="equal">
      <formula>"EXTREMA"</formula>
    </cfRule>
    <cfRule type="cellIs" dxfId="462" priority="462" operator="equal">
      <formula>"ALTA"</formula>
    </cfRule>
    <cfRule type="cellIs" dxfId="461" priority="463" operator="equal">
      <formula>"MODERADA"</formula>
    </cfRule>
    <cfRule type="cellIs" dxfId="460" priority="464" operator="equal">
      <formula>"BAJA"</formula>
    </cfRule>
  </conditionalFormatting>
  <conditionalFormatting sqref="AO12:AO13">
    <cfRule type="cellIs" dxfId="459" priority="457" operator="equal">
      <formula>"EXTREMA"</formula>
    </cfRule>
    <cfRule type="cellIs" dxfId="458" priority="458" operator="equal">
      <formula>"ALTA"</formula>
    </cfRule>
    <cfRule type="cellIs" dxfId="457" priority="459" operator="equal">
      <formula>"MODERADA"</formula>
    </cfRule>
    <cfRule type="cellIs" dxfId="456" priority="460" operator="equal">
      <formula>"BAJA"</formula>
    </cfRule>
  </conditionalFormatting>
  <conditionalFormatting sqref="AP12:AQ12">
    <cfRule type="cellIs" dxfId="455" priority="453" operator="equal">
      <formula>"EXTREMA"</formula>
    </cfRule>
    <cfRule type="cellIs" dxfId="454" priority="454" operator="equal">
      <formula>"ALTA"</formula>
    </cfRule>
    <cfRule type="cellIs" dxfId="453" priority="455" operator="equal">
      <formula>"MODERADA"</formula>
    </cfRule>
    <cfRule type="cellIs" dxfId="452" priority="456" operator="equal">
      <formula>"BAJA"</formula>
    </cfRule>
  </conditionalFormatting>
  <conditionalFormatting sqref="AO14:AO15">
    <cfRule type="cellIs" dxfId="451" priority="449" operator="equal">
      <formula>"EXTREMA"</formula>
    </cfRule>
    <cfRule type="cellIs" dxfId="450" priority="450" operator="equal">
      <formula>"ALTA"</formula>
    </cfRule>
    <cfRule type="cellIs" dxfId="449" priority="451" operator="equal">
      <formula>"MODERADA"</formula>
    </cfRule>
    <cfRule type="cellIs" dxfId="448" priority="452" operator="equal">
      <formula>"BAJA"</formula>
    </cfRule>
  </conditionalFormatting>
  <conditionalFormatting sqref="AP14:AQ14">
    <cfRule type="cellIs" dxfId="447" priority="445" operator="equal">
      <formula>"EXTREMA"</formula>
    </cfRule>
    <cfRule type="cellIs" dxfId="446" priority="446" operator="equal">
      <formula>"ALTA"</formula>
    </cfRule>
    <cfRule type="cellIs" dxfId="445" priority="447" operator="equal">
      <formula>"MODERADA"</formula>
    </cfRule>
    <cfRule type="cellIs" dxfId="444" priority="448" operator="equal">
      <formula>"BAJA"</formula>
    </cfRule>
  </conditionalFormatting>
  <conditionalFormatting sqref="AP10">
    <cfRule type="cellIs" dxfId="443" priority="441" operator="equal">
      <formula>"EXTREMA"</formula>
    </cfRule>
    <cfRule type="cellIs" dxfId="442" priority="442" operator="equal">
      <formula>"ALTA"</formula>
    </cfRule>
    <cfRule type="cellIs" dxfId="441" priority="443" operator="equal">
      <formula>"MODERADA"</formula>
    </cfRule>
    <cfRule type="cellIs" dxfId="440" priority="444" operator="equal">
      <formula>"BAJA"</formula>
    </cfRule>
  </conditionalFormatting>
  <conditionalFormatting sqref="AO16:AO17">
    <cfRule type="cellIs" dxfId="439" priority="437" operator="equal">
      <formula>"EXTREMA"</formula>
    </cfRule>
    <cfRule type="cellIs" dxfId="438" priority="438" operator="equal">
      <formula>"ALTA"</formula>
    </cfRule>
    <cfRule type="cellIs" dxfId="437" priority="439" operator="equal">
      <formula>"MODERADA"</formula>
    </cfRule>
    <cfRule type="cellIs" dxfId="436" priority="440" operator="equal">
      <formula>"BAJA"</formula>
    </cfRule>
  </conditionalFormatting>
  <conditionalFormatting sqref="AQ16">
    <cfRule type="cellIs" dxfId="435" priority="433" operator="equal">
      <formula>"EXTREMA"</formula>
    </cfRule>
    <cfRule type="cellIs" dxfId="434" priority="434" operator="equal">
      <formula>"ALTA"</formula>
    </cfRule>
    <cfRule type="cellIs" dxfId="433" priority="435" operator="equal">
      <formula>"MODERADA"</formula>
    </cfRule>
    <cfRule type="cellIs" dxfId="432" priority="436" operator="equal">
      <formula>"BAJA"</formula>
    </cfRule>
  </conditionalFormatting>
  <conditionalFormatting sqref="AP16">
    <cfRule type="cellIs" dxfId="431" priority="429" operator="equal">
      <formula>"EXTREMA"</formula>
    </cfRule>
    <cfRule type="cellIs" dxfId="430" priority="430" operator="equal">
      <formula>"ALTA"</formula>
    </cfRule>
    <cfRule type="cellIs" dxfId="429" priority="431" operator="equal">
      <formula>"MODERADA"</formula>
    </cfRule>
    <cfRule type="cellIs" dxfId="428" priority="432" operator="equal">
      <formula>"BAJA"</formula>
    </cfRule>
  </conditionalFormatting>
  <conditionalFormatting sqref="AO18:AO19">
    <cfRule type="cellIs" dxfId="427" priority="425" operator="equal">
      <formula>"EXTREMA"</formula>
    </cfRule>
    <cfRule type="cellIs" dxfId="426" priority="426" operator="equal">
      <formula>"ALTA"</formula>
    </cfRule>
    <cfRule type="cellIs" dxfId="425" priority="427" operator="equal">
      <formula>"MODERADA"</formula>
    </cfRule>
    <cfRule type="cellIs" dxfId="424" priority="428" operator="equal">
      <formula>"BAJA"</formula>
    </cfRule>
  </conditionalFormatting>
  <conditionalFormatting sqref="AQ18">
    <cfRule type="cellIs" dxfId="423" priority="421" operator="equal">
      <formula>"EXTREMA"</formula>
    </cfRule>
    <cfRule type="cellIs" dxfId="422" priority="422" operator="equal">
      <formula>"ALTA"</formula>
    </cfRule>
    <cfRule type="cellIs" dxfId="421" priority="423" operator="equal">
      <formula>"MODERADA"</formula>
    </cfRule>
    <cfRule type="cellIs" dxfId="420" priority="424" operator="equal">
      <formula>"BAJA"</formula>
    </cfRule>
  </conditionalFormatting>
  <conditionalFormatting sqref="AO20:AO21">
    <cfRule type="cellIs" dxfId="419" priority="417" operator="equal">
      <formula>"EXTREMA"</formula>
    </cfRule>
    <cfRule type="cellIs" dxfId="418" priority="418" operator="equal">
      <formula>"ALTA"</formula>
    </cfRule>
    <cfRule type="cellIs" dxfId="417" priority="419" operator="equal">
      <formula>"MODERADA"</formula>
    </cfRule>
    <cfRule type="cellIs" dxfId="416" priority="420" operator="equal">
      <formula>"BAJA"</formula>
    </cfRule>
  </conditionalFormatting>
  <conditionalFormatting sqref="AP20">
    <cfRule type="cellIs" dxfId="415" priority="405" operator="equal">
      <formula>"EXTREMA"</formula>
    </cfRule>
    <cfRule type="cellIs" dxfId="414" priority="406" operator="equal">
      <formula>"ALTA"</formula>
    </cfRule>
    <cfRule type="cellIs" dxfId="413" priority="407" operator="equal">
      <formula>"MODERADA"</formula>
    </cfRule>
    <cfRule type="cellIs" dxfId="412" priority="408" operator="equal">
      <formula>"BAJA"</formula>
    </cfRule>
  </conditionalFormatting>
  <conditionalFormatting sqref="AQ20">
    <cfRule type="cellIs" dxfId="411" priority="413" operator="equal">
      <formula>"EXTREMA"</formula>
    </cfRule>
    <cfRule type="cellIs" dxfId="410" priority="414" operator="equal">
      <formula>"ALTA"</formula>
    </cfRule>
    <cfRule type="cellIs" dxfId="409" priority="415" operator="equal">
      <formula>"MODERADA"</formula>
    </cfRule>
    <cfRule type="cellIs" dxfId="408" priority="416" operator="equal">
      <formula>"BAJA"</formula>
    </cfRule>
  </conditionalFormatting>
  <conditionalFormatting sqref="AP18">
    <cfRule type="cellIs" dxfId="407" priority="409" operator="equal">
      <formula>"EXTREMA"</formula>
    </cfRule>
    <cfRule type="cellIs" dxfId="406" priority="410" operator="equal">
      <formula>"ALTA"</formula>
    </cfRule>
    <cfRule type="cellIs" dxfId="405" priority="411" operator="equal">
      <formula>"MODERADA"</formula>
    </cfRule>
    <cfRule type="cellIs" dxfId="404" priority="412" operator="equal">
      <formula>"BAJA"</formula>
    </cfRule>
  </conditionalFormatting>
  <conditionalFormatting sqref="AQ22">
    <cfRule type="cellIs" dxfId="403" priority="397" operator="equal">
      <formula>"EXTREMA"</formula>
    </cfRule>
    <cfRule type="cellIs" dxfId="402" priority="398" operator="equal">
      <formula>"ALTA"</formula>
    </cfRule>
    <cfRule type="cellIs" dxfId="401" priority="399" operator="equal">
      <formula>"MODERADA"</formula>
    </cfRule>
    <cfRule type="cellIs" dxfId="400" priority="400" operator="equal">
      <formula>"BAJA"</formula>
    </cfRule>
  </conditionalFormatting>
  <conditionalFormatting sqref="AO22:AO23">
    <cfRule type="cellIs" dxfId="399" priority="401" operator="equal">
      <formula>"EXTREMA"</formula>
    </cfRule>
    <cfRule type="cellIs" dxfId="398" priority="402" operator="equal">
      <formula>"ALTA"</formula>
    </cfRule>
    <cfRule type="cellIs" dxfId="397" priority="403" operator="equal">
      <formula>"MODERADA"</formula>
    </cfRule>
    <cfRule type="cellIs" dxfId="396" priority="404" operator="equal">
      <formula>"BAJA"</formula>
    </cfRule>
  </conditionalFormatting>
  <conditionalFormatting sqref="AP22">
    <cfRule type="cellIs" dxfId="395" priority="393" operator="equal">
      <formula>"EXTREMA"</formula>
    </cfRule>
    <cfRule type="cellIs" dxfId="394" priority="394" operator="equal">
      <formula>"ALTA"</formula>
    </cfRule>
    <cfRule type="cellIs" dxfId="393" priority="395" operator="equal">
      <formula>"MODERADA"</formula>
    </cfRule>
    <cfRule type="cellIs" dxfId="392" priority="396" operator="equal">
      <formula>"BAJA"</formula>
    </cfRule>
  </conditionalFormatting>
  <conditionalFormatting sqref="AR6:AR7">
    <cfRule type="cellIs" dxfId="391" priority="389" operator="equal">
      <formula>"EXTREMA"</formula>
    </cfRule>
    <cfRule type="cellIs" dxfId="390" priority="390" operator="equal">
      <formula>"ALTA"</formula>
    </cfRule>
    <cfRule type="cellIs" dxfId="389" priority="391" operator="equal">
      <formula>"MODERADA"</formula>
    </cfRule>
    <cfRule type="cellIs" dxfId="388" priority="392" operator="equal">
      <formula>"BAJA"</formula>
    </cfRule>
  </conditionalFormatting>
  <conditionalFormatting sqref="AS6:AT6">
    <cfRule type="cellIs" dxfId="387" priority="385" operator="equal">
      <formula>"EXTREMA"</formula>
    </cfRule>
    <cfRule type="cellIs" dxfId="386" priority="386" operator="equal">
      <formula>"ALTA"</formula>
    </cfRule>
    <cfRule type="cellIs" dxfId="385" priority="387" operator="equal">
      <formula>"MODERADA"</formula>
    </cfRule>
    <cfRule type="cellIs" dxfId="384" priority="388" operator="equal">
      <formula>"BAJA"</formula>
    </cfRule>
  </conditionalFormatting>
  <conditionalFormatting sqref="AR8:AR9">
    <cfRule type="cellIs" dxfId="383" priority="381" operator="equal">
      <formula>"EXTREMA"</formula>
    </cfRule>
    <cfRule type="cellIs" dxfId="382" priority="382" operator="equal">
      <formula>"ALTA"</formula>
    </cfRule>
    <cfRule type="cellIs" dxfId="381" priority="383" operator="equal">
      <formula>"MODERADA"</formula>
    </cfRule>
    <cfRule type="cellIs" dxfId="380" priority="384" operator="equal">
      <formula>"BAJA"</formula>
    </cfRule>
  </conditionalFormatting>
  <conditionalFormatting sqref="AS8:AT8">
    <cfRule type="cellIs" dxfId="379" priority="377" operator="equal">
      <formula>"EXTREMA"</formula>
    </cfRule>
    <cfRule type="cellIs" dxfId="378" priority="378" operator="equal">
      <formula>"ALTA"</formula>
    </cfRule>
    <cfRule type="cellIs" dxfId="377" priority="379" operator="equal">
      <formula>"MODERADA"</formula>
    </cfRule>
    <cfRule type="cellIs" dxfId="376" priority="380" operator="equal">
      <formula>"BAJA"</formula>
    </cfRule>
  </conditionalFormatting>
  <conditionalFormatting sqref="AR10:AR11">
    <cfRule type="cellIs" dxfId="375" priority="373" operator="equal">
      <formula>"EXTREMA"</formula>
    </cfRule>
    <cfRule type="cellIs" dxfId="374" priority="374" operator="equal">
      <formula>"ALTA"</formula>
    </cfRule>
    <cfRule type="cellIs" dxfId="373" priority="375" operator="equal">
      <formula>"MODERADA"</formula>
    </cfRule>
    <cfRule type="cellIs" dxfId="372" priority="376" operator="equal">
      <formula>"BAJA"</formula>
    </cfRule>
  </conditionalFormatting>
  <conditionalFormatting sqref="AT10">
    <cfRule type="cellIs" dxfId="371" priority="369" operator="equal">
      <formula>"EXTREMA"</formula>
    </cfRule>
    <cfRule type="cellIs" dxfId="370" priority="370" operator="equal">
      <formula>"ALTA"</formula>
    </cfRule>
    <cfRule type="cellIs" dxfId="369" priority="371" operator="equal">
      <formula>"MODERADA"</formula>
    </cfRule>
    <cfRule type="cellIs" dxfId="368" priority="372" operator="equal">
      <formula>"BAJA"</formula>
    </cfRule>
  </conditionalFormatting>
  <conditionalFormatting sqref="AR12:AR13">
    <cfRule type="cellIs" dxfId="367" priority="365" operator="equal">
      <formula>"EXTREMA"</formula>
    </cfRule>
    <cfRule type="cellIs" dxfId="366" priority="366" operator="equal">
      <formula>"ALTA"</formula>
    </cfRule>
    <cfRule type="cellIs" dxfId="365" priority="367" operator="equal">
      <formula>"MODERADA"</formula>
    </cfRule>
    <cfRule type="cellIs" dxfId="364" priority="368" operator="equal">
      <formula>"BAJA"</formula>
    </cfRule>
  </conditionalFormatting>
  <conditionalFormatting sqref="AS12:AT12">
    <cfRule type="cellIs" dxfId="363" priority="361" operator="equal">
      <formula>"EXTREMA"</formula>
    </cfRule>
    <cfRule type="cellIs" dxfId="362" priority="362" operator="equal">
      <formula>"ALTA"</formula>
    </cfRule>
    <cfRule type="cellIs" dxfId="361" priority="363" operator="equal">
      <formula>"MODERADA"</formula>
    </cfRule>
    <cfRule type="cellIs" dxfId="360" priority="364" operator="equal">
      <formula>"BAJA"</formula>
    </cfRule>
  </conditionalFormatting>
  <conditionalFormatting sqref="AR14:AR15">
    <cfRule type="cellIs" dxfId="359" priority="357" operator="equal">
      <formula>"EXTREMA"</formula>
    </cfRule>
    <cfRule type="cellIs" dxfId="358" priority="358" operator="equal">
      <formula>"ALTA"</formula>
    </cfRule>
    <cfRule type="cellIs" dxfId="357" priority="359" operator="equal">
      <formula>"MODERADA"</formula>
    </cfRule>
    <cfRule type="cellIs" dxfId="356" priority="360" operator="equal">
      <formula>"BAJA"</formula>
    </cfRule>
  </conditionalFormatting>
  <conditionalFormatting sqref="AS14:AT14">
    <cfRule type="cellIs" dxfId="355" priority="353" operator="equal">
      <formula>"EXTREMA"</formula>
    </cfRule>
    <cfRule type="cellIs" dxfId="354" priority="354" operator="equal">
      <formula>"ALTA"</formula>
    </cfRule>
    <cfRule type="cellIs" dxfId="353" priority="355" operator="equal">
      <formula>"MODERADA"</formula>
    </cfRule>
    <cfRule type="cellIs" dxfId="352" priority="356" operator="equal">
      <formula>"BAJA"</formula>
    </cfRule>
  </conditionalFormatting>
  <conditionalFormatting sqref="AS10">
    <cfRule type="cellIs" dxfId="351" priority="349" operator="equal">
      <formula>"EXTREMA"</formula>
    </cfRule>
    <cfRule type="cellIs" dxfId="350" priority="350" operator="equal">
      <formula>"ALTA"</formula>
    </cfRule>
    <cfRule type="cellIs" dxfId="349" priority="351" operator="equal">
      <formula>"MODERADA"</formula>
    </cfRule>
    <cfRule type="cellIs" dxfId="348" priority="352" operator="equal">
      <formula>"BAJA"</formula>
    </cfRule>
  </conditionalFormatting>
  <conditionalFormatting sqref="AR16:AR17">
    <cfRule type="cellIs" dxfId="347" priority="345" operator="equal">
      <formula>"EXTREMA"</formula>
    </cfRule>
    <cfRule type="cellIs" dxfId="346" priority="346" operator="equal">
      <formula>"ALTA"</formula>
    </cfRule>
    <cfRule type="cellIs" dxfId="345" priority="347" operator="equal">
      <formula>"MODERADA"</formula>
    </cfRule>
    <cfRule type="cellIs" dxfId="344" priority="348" operator="equal">
      <formula>"BAJA"</formula>
    </cfRule>
  </conditionalFormatting>
  <conditionalFormatting sqref="AT16">
    <cfRule type="cellIs" dxfId="343" priority="341" operator="equal">
      <formula>"EXTREMA"</formula>
    </cfRule>
    <cfRule type="cellIs" dxfId="342" priority="342" operator="equal">
      <formula>"ALTA"</formula>
    </cfRule>
    <cfRule type="cellIs" dxfId="341" priority="343" operator="equal">
      <formula>"MODERADA"</formula>
    </cfRule>
    <cfRule type="cellIs" dxfId="340" priority="344" operator="equal">
      <formula>"BAJA"</formula>
    </cfRule>
  </conditionalFormatting>
  <conditionalFormatting sqref="AS16">
    <cfRule type="cellIs" dxfId="339" priority="337" operator="equal">
      <formula>"EXTREMA"</formula>
    </cfRule>
    <cfRule type="cellIs" dxfId="338" priority="338" operator="equal">
      <formula>"ALTA"</formula>
    </cfRule>
    <cfRule type="cellIs" dxfId="337" priority="339" operator="equal">
      <formula>"MODERADA"</formula>
    </cfRule>
    <cfRule type="cellIs" dxfId="336" priority="340" operator="equal">
      <formula>"BAJA"</formula>
    </cfRule>
  </conditionalFormatting>
  <conditionalFormatting sqref="AR18:AR19">
    <cfRule type="cellIs" dxfId="335" priority="333" operator="equal">
      <formula>"EXTREMA"</formula>
    </cfRule>
    <cfRule type="cellIs" dxfId="334" priority="334" operator="equal">
      <formula>"ALTA"</formula>
    </cfRule>
    <cfRule type="cellIs" dxfId="333" priority="335" operator="equal">
      <formula>"MODERADA"</formula>
    </cfRule>
    <cfRule type="cellIs" dxfId="332" priority="336" operator="equal">
      <formula>"BAJA"</formula>
    </cfRule>
  </conditionalFormatting>
  <conditionalFormatting sqref="AT18">
    <cfRule type="cellIs" dxfId="331" priority="329" operator="equal">
      <formula>"EXTREMA"</formula>
    </cfRule>
    <cfRule type="cellIs" dxfId="330" priority="330" operator="equal">
      <formula>"ALTA"</formula>
    </cfRule>
    <cfRule type="cellIs" dxfId="329" priority="331" operator="equal">
      <formula>"MODERADA"</formula>
    </cfRule>
    <cfRule type="cellIs" dxfId="328" priority="332" operator="equal">
      <formula>"BAJA"</formula>
    </cfRule>
  </conditionalFormatting>
  <conditionalFormatting sqref="AR20:AR21">
    <cfRule type="cellIs" dxfId="327" priority="325" operator="equal">
      <formula>"EXTREMA"</formula>
    </cfRule>
    <cfRule type="cellIs" dxfId="326" priority="326" operator="equal">
      <formula>"ALTA"</formula>
    </cfRule>
    <cfRule type="cellIs" dxfId="325" priority="327" operator="equal">
      <formula>"MODERADA"</formula>
    </cfRule>
    <cfRule type="cellIs" dxfId="324" priority="328" operator="equal">
      <formula>"BAJA"</formula>
    </cfRule>
  </conditionalFormatting>
  <conditionalFormatting sqref="AS20">
    <cfRule type="cellIs" dxfId="323" priority="313" operator="equal">
      <formula>"EXTREMA"</formula>
    </cfRule>
    <cfRule type="cellIs" dxfId="322" priority="314" operator="equal">
      <formula>"ALTA"</formula>
    </cfRule>
    <cfRule type="cellIs" dxfId="321" priority="315" operator="equal">
      <formula>"MODERADA"</formula>
    </cfRule>
    <cfRule type="cellIs" dxfId="320" priority="316" operator="equal">
      <formula>"BAJA"</formula>
    </cfRule>
  </conditionalFormatting>
  <conditionalFormatting sqref="AT20">
    <cfRule type="cellIs" dxfId="319" priority="321" operator="equal">
      <formula>"EXTREMA"</formula>
    </cfRule>
    <cfRule type="cellIs" dxfId="318" priority="322" operator="equal">
      <formula>"ALTA"</formula>
    </cfRule>
    <cfRule type="cellIs" dxfId="317" priority="323" operator="equal">
      <formula>"MODERADA"</formula>
    </cfRule>
    <cfRule type="cellIs" dxfId="316" priority="324" operator="equal">
      <formula>"BAJA"</formula>
    </cfRule>
  </conditionalFormatting>
  <conditionalFormatting sqref="AS18">
    <cfRule type="cellIs" dxfId="315" priority="317" operator="equal">
      <formula>"EXTREMA"</formula>
    </cfRule>
    <cfRule type="cellIs" dxfId="314" priority="318" operator="equal">
      <formula>"ALTA"</formula>
    </cfRule>
    <cfRule type="cellIs" dxfId="313" priority="319" operator="equal">
      <formula>"MODERADA"</formula>
    </cfRule>
    <cfRule type="cellIs" dxfId="312" priority="320" operator="equal">
      <formula>"BAJA"</formula>
    </cfRule>
  </conditionalFormatting>
  <conditionalFormatting sqref="AT22">
    <cfRule type="cellIs" dxfId="311" priority="305" operator="equal">
      <formula>"EXTREMA"</formula>
    </cfRule>
    <cfRule type="cellIs" dxfId="310" priority="306" operator="equal">
      <formula>"ALTA"</formula>
    </cfRule>
    <cfRule type="cellIs" dxfId="309" priority="307" operator="equal">
      <formula>"MODERADA"</formula>
    </cfRule>
    <cfRule type="cellIs" dxfId="308" priority="308" operator="equal">
      <formula>"BAJA"</formula>
    </cfRule>
  </conditionalFormatting>
  <conditionalFormatting sqref="AR22:AR23">
    <cfRule type="cellIs" dxfId="307" priority="309" operator="equal">
      <formula>"EXTREMA"</formula>
    </cfRule>
    <cfRule type="cellIs" dxfId="306" priority="310" operator="equal">
      <formula>"ALTA"</formula>
    </cfRule>
    <cfRule type="cellIs" dxfId="305" priority="311" operator="equal">
      <formula>"MODERADA"</formula>
    </cfRule>
    <cfRule type="cellIs" dxfId="304" priority="312" operator="equal">
      <formula>"BAJA"</formula>
    </cfRule>
  </conditionalFormatting>
  <conditionalFormatting sqref="AS22">
    <cfRule type="cellIs" dxfId="303" priority="301" operator="equal">
      <formula>"EXTREMA"</formula>
    </cfRule>
    <cfRule type="cellIs" dxfId="302" priority="302" operator="equal">
      <formula>"ALTA"</formula>
    </cfRule>
    <cfRule type="cellIs" dxfId="301" priority="303" operator="equal">
      <formula>"MODERADA"</formula>
    </cfRule>
    <cfRule type="cellIs" dxfId="300" priority="304" operator="equal">
      <formula>"BAJA"</formula>
    </cfRule>
  </conditionalFormatting>
  <conditionalFormatting sqref="AU6:AU7">
    <cfRule type="cellIs" dxfId="299" priority="297" operator="equal">
      <formula>"EXTREMA"</formula>
    </cfRule>
    <cfRule type="cellIs" dxfId="298" priority="298" operator="equal">
      <formula>"ALTA"</formula>
    </cfRule>
    <cfRule type="cellIs" dxfId="297" priority="299" operator="equal">
      <formula>"MODERADA"</formula>
    </cfRule>
    <cfRule type="cellIs" dxfId="296" priority="300" operator="equal">
      <formula>"BAJA"</formula>
    </cfRule>
  </conditionalFormatting>
  <conditionalFormatting sqref="AV6:AW6">
    <cfRule type="cellIs" dxfId="295" priority="293" operator="equal">
      <formula>"EXTREMA"</formula>
    </cfRule>
    <cfRule type="cellIs" dxfId="294" priority="294" operator="equal">
      <formula>"ALTA"</formula>
    </cfRule>
    <cfRule type="cellIs" dxfId="293" priority="295" operator="equal">
      <formula>"MODERADA"</formula>
    </cfRule>
    <cfRule type="cellIs" dxfId="292" priority="296" operator="equal">
      <formula>"BAJA"</formula>
    </cfRule>
  </conditionalFormatting>
  <conditionalFormatting sqref="AU8:AU9">
    <cfRule type="cellIs" dxfId="291" priority="289" operator="equal">
      <formula>"EXTREMA"</formula>
    </cfRule>
    <cfRule type="cellIs" dxfId="290" priority="290" operator="equal">
      <formula>"ALTA"</formula>
    </cfRule>
    <cfRule type="cellIs" dxfId="289" priority="291" operator="equal">
      <formula>"MODERADA"</formula>
    </cfRule>
    <cfRule type="cellIs" dxfId="288" priority="292" operator="equal">
      <formula>"BAJA"</formula>
    </cfRule>
  </conditionalFormatting>
  <conditionalFormatting sqref="AV8:AW8">
    <cfRule type="cellIs" dxfId="287" priority="285" operator="equal">
      <formula>"EXTREMA"</formula>
    </cfRule>
    <cfRule type="cellIs" dxfId="286" priority="286" operator="equal">
      <formula>"ALTA"</formula>
    </cfRule>
    <cfRule type="cellIs" dxfId="285" priority="287" operator="equal">
      <formula>"MODERADA"</formula>
    </cfRule>
    <cfRule type="cellIs" dxfId="284" priority="288" operator="equal">
      <formula>"BAJA"</formula>
    </cfRule>
  </conditionalFormatting>
  <conditionalFormatting sqref="AU10:AU11">
    <cfRule type="cellIs" dxfId="283" priority="281" operator="equal">
      <formula>"EXTREMA"</formula>
    </cfRule>
    <cfRule type="cellIs" dxfId="282" priority="282" operator="equal">
      <formula>"ALTA"</formula>
    </cfRule>
    <cfRule type="cellIs" dxfId="281" priority="283" operator="equal">
      <formula>"MODERADA"</formula>
    </cfRule>
    <cfRule type="cellIs" dxfId="280" priority="284" operator="equal">
      <formula>"BAJA"</formula>
    </cfRule>
  </conditionalFormatting>
  <conditionalFormatting sqref="AW10">
    <cfRule type="cellIs" dxfId="279" priority="277" operator="equal">
      <formula>"EXTREMA"</formula>
    </cfRule>
    <cfRule type="cellIs" dxfId="278" priority="278" operator="equal">
      <formula>"ALTA"</formula>
    </cfRule>
    <cfRule type="cellIs" dxfId="277" priority="279" operator="equal">
      <formula>"MODERADA"</formula>
    </cfRule>
    <cfRule type="cellIs" dxfId="276" priority="280" operator="equal">
      <formula>"BAJA"</formula>
    </cfRule>
  </conditionalFormatting>
  <conditionalFormatting sqref="AU12:AU13">
    <cfRule type="cellIs" dxfId="275" priority="273" operator="equal">
      <formula>"EXTREMA"</formula>
    </cfRule>
    <cfRule type="cellIs" dxfId="274" priority="274" operator="equal">
      <formula>"ALTA"</formula>
    </cfRule>
    <cfRule type="cellIs" dxfId="273" priority="275" operator="equal">
      <formula>"MODERADA"</formula>
    </cfRule>
    <cfRule type="cellIs" dxfId="272" priority="276" operator="equal">
      <formula>"BAJA"</formula>
    </cfRule>
  </conditionalFormatting>
  <conditionalFormatting sqref="AV12:AW12">
    <cfRule type="cellIs" dxfId="271" priority="269" operator="equal">
      <formula>"EXTREMA"</formula>
    </cfRule>
    <cfRule type="cellIs" dxfId="270" priority="270" operator="equal">
      <formula>"ALTA"</formula>
    </cfRule>
    <cfRule type="cellIs" dxfId="269" priority="271" operator="equal">
      <formula>"MODERADA"</formula>
    </cfRule>
    <cfRule type="cellIs" dxfId="268" priority="272" operator="equal">
      <formula>"BAJA"</formula>
    </cfRule>
  </conditionalFormatting>
  <conditionalFormatting sqref="AU14:AU15">
    <cfRule type="cellIs" dxfId="267" priority="265" operator="equal">
      <formula>"EXTREMA"</formula>
    </cfRule>
    <cfRule type="cellIs" dxfId="266" priority="266" operator="equal">
      <formula>"ALTA"</formula>
    </cfRule>
    <cfRule type="cellIs" dxfId="265" priority="267" operator="equal">
      <formula>"MODERADA"</formula>
    </cfRule>
    <cfRule type="cellIs" dxfId="264" priority="268" operator="equal">
      <formula>"BAJA"</formula>
    </cfRule>
  </conditionalFormatting>
  <conditionalFormatting sqref="AV14:AW14">
    <cfRule type="cellIs" dxfId="263" priority="261" operator="equal">
      <formula>"EXTREMA"</formula>
    </cfRule>
    <cfRule type="cellIs" dxfId="262" priority="262" operator="equal">
      <formula>"ALTA"</formula>
    </cfRule>
    <cfRule type="cellIs" dxfId="261" priority="263" operator="equal">
      <formula>"MODERADA"</formula>
    </cfRule>
    <cfRule type="cellIs" dxfId="260" priority="264" operator="equal">
      <formula>"BAJA"</formula>
    </cfRule>
  </conditionalFormatting>
  <conditionalFormatting sqref="AV10">
    <cfRule type="cellIs" dxfId="259" priority="257" operator="equal">
      <formula>"EXTREMA"</formula>
    </cfRule>
    <cfRule type="cellIs" dxfId="258" priority="258" operator="equal">
      <formula>"ALTA"</formula>
    </cfRule>
    <cfRule type="cellIs" dxfId="257" priority="259" operator="equal">
      <formula>"MODERADA"</formula>
    </cfRule>
    <cfRule type="cellIs" dxfId="256" priority="260" operator="equal">
      <formula>"BAJA"</formula>
    </cfRule>
  </conditionalFormatting>
  <conditionalFormatting sqref="AU16:AU17">
    <cfRule type="cellIs" dxfId="255" priority="253" operator="equal">
      <formula>"EXTREMA"</formula>
    </cfRule>
    <cfRule type="cellIs" dxfId="254" priority="254" operator="equal">
      <formula>"ALTA"</formula>
    </cfRule>
    <cfRule type="cellIs" dxfId="253" priority="255" operator="equal">
      <formula>"MODERADA"</formula>
    </cfRule>
    <cfRule type="cellIs" dxfId="252" priority="256" operator="equal">
      <formula>"BAJA"</formula>
    </cfRule>
  </conditionalFormatting>
  <conditionalFormatting sqref="AW16">
    <cfRule type="cellIs" dxfId="251" priority="249" operator="equal">
      <formula>"EXTREMA"</formula>
    </cfRule>
    <cfRule type="cellIs" dxfId="250" priority="250" operator="equal">
      <formula>"ALTA"</formula>
    </cfRule>
    <cfRule type="cellIs" dxfId="249" priority="251" operator="equal">
      <formula>"MODERADA"</formula>
    </cfRule>
    <cfRule type="cellIs" dxfId="248" priority="252" operator="equal">
      <formula>"BAJA"</formula>
    </cfRule>
  </conditionalFormatting>
  <conditionalFormatting sqref="AV16">
    <cfRule type="cellIs" dxfId="247" priority="245" operator="equal">
      <formula>"EXTREMA"</formula>
    </cfRule>
    <cfRule type="cellIs" dxfId="246" priority="246" operator="equal">
      <formula>"ALTA"</formula>
    </cfRule>
    <cfRule type="cellIs" dxfId="245" priority="247" operator="equal">
      <formula>"MODERADA"</formula>
    </cfRule>
    <cfRule type="cellIs" dxfId="244" priority="248" operator="equal">
      <formula>"BAJA"</formula>
    </cfRule>
  </conditionalFormatting>
  <conditionalFormatting sqref="AU18:AU19">
    <cfRule type="cellIs" dxfId="243" priority="241" operator="equal">
      <formula>"EXTREMA"</formula>
    </cfRule>
    <cfRule type="cellIs" dxfId="242" priority="242" operator="equal">
      <formula>"ALTA"</formula>
    </cfRule>
    <cfRule type="cellIs" dxfId="241" priority="243" operator="equal">
      <formula>"MODERADA"</formula>
    </cfRule>
    <cfRule type="cellIs" dxfId="240" priority="244" operator="equal">
      <formula>"BAJA"</formula>
    </cfRule>
  </conditionalFormatting>
  <conditionalFormatting sqref="AW18">
    <cfRule type="cellIs" dxfId="239" priority="237" operator="equal">
      <formula>"EXTREMA"</formula>
    </cfRule>
    <cfRule type="cellIs" dxfId="238" priority="238" operator="equal">
      <formula>"ALTA"</formula>
    </cfRule>
    <cfRule type="cellIs" dxfId="237" priority="239" operator="equal">
      <formula>"MODERADA"</formula>
    </cfRule>
    <cfRule type="cellIs" dxfId="236" priority="240" operator="equal">
      <formula>"BAJA"</formula>
    </cfRule>
  </conditionalFormatting>
  <conditionalFormatting sqref="AU20:AU21">
    <cfRule type="cellIs" dxfId="235" priority="233" operator="equal">
      <formula>"EXTREMA"</formula>
    </cfRule>
    <cfRule type="cellIs" dxfId="234" priority="234" operator="equal">
      <formula>"ALTA"</formula>
    </cfRule>
    <cfRule type="cellIs" dxfId="233" priority="235" operator="equal">
      <formula>"MODERADA"</formula>
    </cfRule>
    <cfRule type="cellIs" dxfId="232" priority="236" operator="equal">
      <formula>"BAJA"</formula>
    </cfRule>
  </conditionalFormatting>
  <conditionalFormatting sqref="AV20">
    <cfRule type="cellIs" dxfId="231" priority="221" operator="equal">
      <formula>"EXTREMA"</formula>
    </cfRule>
    <cfRule type="cellIs" dxfId="230" priority="222" operator="equal">
      <formula>"ALTA"</formula>
    </cfRule>
    <cfRule type="cellIs" dxfId="229" priority="223" operator="equal">
      <formula>"MODERADA"</formula>
    </cfRule>
    <cfRule type="cellIs" dxfId="228" priority="224" operator="equal">
      <formula>"BAJA"</formula>
    </cfRule>
  </conditionalFormatting>
  <conditionalFormatting sqref="AW20">
    <cfRule type="cellIs" dxfId="227" priority="229" operator="equal">
      <formula>"EXTREMA"</formula>
    </cfRule>
    <cfRule type="cellIs" dxfId="226" priority="230" operator="equal">
      <formula>"ALTA"</formula>
    </cfRule>
    <cfRule type="cellIs" dxfId="225" priority="231" operator="equal">
      <formula>"MODERADA"</formula>
    </cfRule>
    <cfRule type="cellIs" dxfId="224" priority="232" operator="equal">
      <formula>"BAJA"</formula>
    </cfRule>
  </conditionalFormatting>
  <conditionalFormatting sqref="AV18">
    <cfRule type="cellIs" dxfId="223" priority="225" operator="equal">
      <formula>"EXTREMA"</formula>
    </cfRule>
    <cfRule type="cellIs" dxfId="222" priority="226" operator="equal">
      <formula>"ALTA"</formula>
    </cfRule>
    <cfRule type="cellIs" dxfId="221" priority="227" operator="equal">
      <formula>"MODERADA"</formula>
    </cfRule>
    <cfRule type="cellIs" dxfId="220" priority="228" operator="equal">
      <formula>"BAJA"</formula>
    </cfRule>
  </conditionalFormatting>
  <conditionalFormatting sqref="AW22">
    <cfRule type="cellIs" dxfId="219" priority="213" operator="equal">
      <formula>"EXTREMA"</formula>
    </cfRule>
    <cfRule type="cellIs" dxfId="218" priority="214" operator="equal">
      <formula>"ALTA"</formula>
    </cfRule>
    <cfRule type="cellIs" dxfId="217" priority="215" operator="equal">
      <formula>"MODERADA"</formula>
    </cfRule>
    <cfRule type="cellIs" dxfId="216" priority="216" operator="equal">
      <formula>"BAJA"</formula>
    </cfRule>
  </conditionalFormatting>
  <conditionalFormatting sqref="AU22:AU23">
    <cfRule type="cellIs" dxfId="215" priority="217" operator="equal">
      <formula>"EXTREMA"</formula>
    </cfRule>
    <cfRule type="cellIs" dxfId="214" priority="218" operator="equal">
      <formula>"ALTA"</formula>
    </cfRule>
    <cfRule type="cellIs" dxfId="213" priority="219" operator="equal">
      <formula>"MODERADA"</formula>
    </cfRule>
    <cfRule type="cellIs" dxfId="212" priority="220" operator="equal">
      <formula>"BAJA"</formula>
    </cfRule>
  </conditionalFormatting>
  <conditionalFormatting sqref="AV22">
    <cfRule type="cellIs" dxfId="211" priority="209" operator="equal">
      <formula>"EXTREMA"</formula>
    </cfRule>
    <cfRule type="cellIs" dxfId="210" priority="210" operator="equal">
      <formula>"ALTA"</formula>
    </cfRule>
    <cfRule type="cellIs" dxfId="209" priority="211" operator="equal">
      <formula>"MODERADA"</formula>
    </cfRule>
    <cfRule type="cellIs" dxfId="208" priority="212" operator="equal">
      <formula>"BAJA"</formula>
    </cfRule>
  </conditionalFormatting>
  <conditionalFormatting sqref="AX6:AX7">
    <cfRule type="cellIs" dxfId="207" priority="205" operator="equal">
      <formula>"EXTREMA"</formula>
    </cfRule>
    <cfRule type="cellIs" dxfId="206" priority="206" operator="equal">
      <formula>"ALTA"</formula>
    </cfRule>
    <cfRule type="cellIs" dxfId="205" priority="207" operator="equal">
      <formula>"MODERADA"</formula>
    </cfRule>
    <cfRule type="cellIs" dxfId="204" priority="208" operator="equal">
      <formula>"BAJA"</formula>
    </cfRule>
  </conditionalFormatting>
  <conditionalFormatting sqref="AY6:AZ6">
    <cfRule type="cellIs" dxfId="203" priority="201" operator="equal">
      <formula>"EXTREMA"</formula>
    </cfRule>
    <cfRule type="cellIs" dxfId="202" priority="202" operator="equal">
      <formula>"ALTA"</formula>
    </cfRule>
    <cfRule type="cellIs" dxfId="201" priority="203" operator="equal">
      <formula>"MODERADA"</formula>
    </cfRule>
    <cfRule type="cellIs" dxfId="200" priority="204" operator="equal">
      <formula>"BAJA"</formula>
    </cfRule>
  </conditionalFormatting>
  <conditionalFormatting sqref="AX8:AX9">
    <cfRule type="cellIs" dxfId="199" priority="197" operator="equal">
      <formula>"EXTREMA"</formula>
    </cfRule>
    <cfRule type="cellIs" dxfId="198" priority="198" operator="equal">
      <formula>"ALTA"</formula>
    </cfRule>
    <cfRule type="cellIs" dxfId="197" priority="199" operator="equal">
      <formula>"MODERADA"</formula>
    </cfRule>
    <cfRule type="cellIs" dxfId="196" priority="200" operator="equal">
      <formula>"BAJA"</formula>
    </cfRule>
  </conditionalFormatting>
  <conditionalFormatting sqref="AY8:AZ8">
    <cfRule type="cellIs" dxfId="195" priority="193" operator="equal">
      <formula>"EXTREMA"</formula>
    </cfRule>
    <cfRule type="cellIs" dxfId="194" priority="194" operator="equal">
      <formula>"ALTA"</formula>
    </cfRule>
    <cfRule type="cellIs" dxfId="193" priority="195" operator="equal">
      <formula>"MODERADA"</formula>
    </cfRule>
    <cfRule type="cellIs" dxfId="192" priority="196" operator="equal">
      <formula>"BAJA"</formula>
    </cfRule>
  </conditionalFormatting>
  <conditionalFormatting sqref="AX10:AX11">
    <cfRule type="cellIs" dxfId="191" priority="189" operator="equal">
      <formula>"EXTREMA"</formula>
    </cfRule>
    <cfRule type="cellIs" dxfId="190" priority="190" operator="equal">
      <formula>"ALTA"</formula>
    </cfRule>
    <cfRule type="cellIs" dxfId="189" priority="191" operator="equal">
      <formula>"MODERADA"</formula>
    </cfRule>
    <cfRule type="cellIs" dxfId="188" priority="192" operator="equal">
      <formula>"BAJA"</formula>
    </cfRule>
  </conditionalFormatting>
  <conditionalFormatting sqref="AZ10">
    <cfRule type="cellIs" dxfId="187" priority="185" operator="equal">
      <formula>"EXTREMA"</formula>
    </cfRule>
    <cfRule type="cellIs" dxfId="186" priority="186" operator="equal">
      <formula>"ALTA"</formula>
    </cfRule>
    <cfRule type="cellIs" dxfId="185" priority="187" operator="equal">
      <formula>"MODERADA"</formula>
    </cfRule>
    <cfRule type="cellIs" dxfId="184" priority="188" operator="equal">
      <formula>"BAJA"</formula>
    </cfRule>
  </conditionalFormatting>
  <conditionalFormatting sqref="AX12:AX13">
    <cfRule type="cellIs" dxfId="183" priority="181" operator="equal">
      <formula>"EXTREMA"</formula>
    </cfRule>
    <cfRule type="cellIs" dxfId="182" priority="182" operator="equal">
      <formula>"ALTA"</formula>
    </cfRule>
    <cfRule type="cellIs" dxfId="181" priority="183" operator="equal">
      <formula>"MODERADA"</formula>
    </cfRule>
    <cfRule type="cellIs" dxfId="180" priority="184" operator="equal">
      <formula>"BAJA"</formula>
    </cfRule>
  </conditionalFormatting>
  <conditionalFormatting sqref="AY12:AZ12">
    <cfRule type="cellIs" dxfId="179" priority="177" operator="equal">
      <formula>"EXTREMA"</formula>
    </cfRule>
    <cfRule type="cellIs" dxfId="178" priority="178" operator="equal">
      <formula>"ALTA"</formula>
    </cfRule>
    <cfRule type="cellIs" dxfId="177" priority="179" operator="equal">
      <formula>"MODERADA"</formula>
    </cfRule>
    <cfRule type="cellIs" dxfId="176" priority="180" operator="equal">
      <formula>"BAJA"</formula>
    </cfRule>
  </conditionalFormatting>
  <conditionalFormatting sqref="AX14:AX15">
    <cfRule type="cellIs" dxfId="175" priority="173" operator="equal">
      <formula>"EXTREMA"</formula>
    </cfRule>
    <cfRule type="cellIs" dxfId="174" priority="174" operator="equal">
      <formula>"ALTA"</formula>
    </cfRule>
    <cfRule type="cellIs" dxfId="173" priority="175" operator="equal">
      <formula>"MODERADA"</formula>
    </cfRule>
    <cfRule type="cellIs" dxfId="172" priority="176" operator="equal">
      <formula>"BAJA"</formula>
    </cfRule>
  </conditionalFormatting>
  <conditionalFormatting sqref="AY14:AZ14">
    <cfRule type="cellIs" dxfId="171" priority="169" operator="equal">
      <formula>"EXTREMA"</formula>
    </cfRule>
    <cfRule type="cellIs" dxfId="170" priority="170" operator="equal">
      <formula>"ALTA"</formula>
    </cfRule>
    <cfRule type="cellIs" dxfId="169" priority="171" operator="equal">
      <formula>"MODERADA"</formula>
    </cfRule>
    <cfRule type="cellIs" dxfId="168" priority="172" operator="equal">
      <formula>"BAJA"</formula>
    </cfRule>
  </conditionalFormatting>
  <conditionalFormatting sqref="AY10">
    <cfRule type="cellIs" dxfId="167" priority="165" operator="equal">
      <formula>"EXTREMA"</formula>
    </cfRule>
    <cfRule type="cellIs" dxfId="166" priority="166" operator="equal">
      <formula>"ALTA"</formula>
    </cfRule>
    <cfRule type="cellIs" dxfId="165" priority="167" operator="equal">
      <formula>"MODERADA"</formula>
    </cfRule>
    <cfRule type="cellIs" dxfId="164" priority="168" operator="equal">
      <formula>"BAJA"</formula>
    </cfRule>
  </conditionalFormatting>
  <conditionalFormatting sqref="AX16:AX17">
    <cfRule type="cellIs" dxfId="163" priority="161" operator="equal">
      <formula>"EXTREMA"</formula>
    </cfRule>
    <cfRule type="cellIs" dxfId="162" priority="162" operator="equal">
      <formula>"ALTA"</formula>
    </cfRule>
    <cfRule type="cellIs" dxfId="161" priority="163" operator="equal">
      <formula>"MODERADA"</formula>
    </cfRule>
    <cfRule type="cellIs" dxfId="160" priority="164" operator="equal">
      <formula>"BAJA"</formula>
    </cfRule>
  </conditionalFormatting>
  <conditionalFormatting sqref="AZ16">
    <cfRule type="cellIs" dxfId="159" priority="157" operator="equal">
      <formula>"EXTREMA"</formula>
    </cfRule>
    <cfRule type="cellIs" dxfId="158" priority="158" operator="equal">
      <formula>"ALTA"</formula>
    </cfRule>
    <cfRule type="cellIs" dxfId="157" priority="159" operator="equal">
      <formula>"MODERADA"</formula>
    </cfRule>
    <cfRule type="cellIs" dxfId="156" priority="160" operator="equal">
      <formula>"BAJA"</formula>
    </cfRule>
  </conditionalFormatting>
  <conditionalFormatting sqref="AY16">
    <cfRule type="cellIs" dxfId="155" priority="153" operator="equal">
      <formula>"EXTREMA"</formula>
    </cfRule>
    <cfRule type="cellIs" dxfId="154" priority="154" operator="equal">
      <formula>"ALTA"</formula>
    </cfRule>
    <cfRule type="cellIs" dxfId="153" priority="155" operator="equal">
      <formula>"MODERADA"</formula>
    </cfRule>
    <cfRule type="cellIs" dxfId="152" priority="156" operator="equal">
      <formula>"BAJA"</formula>
    </cfRule>
  </conditionalFormatting>
  <conditionalFormatting sqref="AX18:AX19">
    <cfRule type="cellIs" dxfId="151" priority="149" operator="equal">
      <formula>"EXTREMA"</formula>
    </cfRule>
    <cfRule type="cellIs" dxfId="150" priority="150" operator="equal">
      <formula>"ALTA"</formula>
    </cfRule>
    <cfRule type="cellIs" dxfId="149" priority="151" operator="equal">
      <formula>"MODERADA"</formula>
    </cfRule>
    <cfRule type="cellIs" dxfId="148" priority="152" operator="equal">
      <formula>"BAJA"</formula>
    </cfRule>
  </conditionalFormatting>
  <conditionalFormatting sqref="AZ18">
    <cfRule type="cellIs" dxfId="147" priority="145" operator="equal">
      <formula>"EXTREMA"</formula>
    </cfRule>
    <cfRule type="cellIs" dxfId="146" priority="146" operator="equal">
      <formula>"ALTA"</formula>
    </cfRule>
    <cfRule type="cellIs" dxfId="145" priority="147" operator="equal">
      <formula>"MODERADA"</formula>
    </cfRule>
    <cfRule type="cellIs" dxfId="144" priority="148" operator="equal">
      <formula>"BAJA"</formula>
    </cfRule>
  </conditionalFormatting>
  <conditionalFormatting sqref="AX20:AX21">
    <cfRule type="cellIs" dxfId="143" priority="141" operator="equal">
      <formula>"EXTREMA"</formula>
    </cfRule>
    <cfRule type="cellIs" dxfId="142" priority="142" operator="equal">
      <formula>"ALTA"</formula>
    </cfRule>
    <cfRule type="cellIs" dxfId="141" priority="143" operator="equal">
      <formula>"MODERADA"</formula>
    </cfRule>
    <cfRule type="cellIs" dxfId="140" priority="144" operator="equal">
      <formula>"BAJA"</formula>
    </cfRule>
  </conditionalFormatting>
  <conditionalFormatting sqref="AY20">
    <cfRule type="cellIs" dxfId="139" priority="129" operator="equal">
      <formula>"EXTREMA"</formula>
    </cfRule>
    <cfRule type="cellIs" dxfId="138" priority="130" operator="equal">
      <formula>"ALTA"</formula>
    </cfRule>
    <cfRule type="cellIs" dxfId="137" priority="131" operator="equal">
      <formula>"MODERADA"</formula>
    </cfRule>
    <cfRule type="cellIs" dxfId="136" priority="132" operator="equal">
      <formula>"BAJA"</formula>
    </cfRule>
  </conditionalFormatting>
  <conditionalFormatting sqref="AZ20">
    <cfRule type="cellIs" dxfId="135" priority="137" operator="equal">
      <formula>"EXTREMA"</formula>
    </cfRule>
    <cfRule type="cellIs" dxfId="134" priority="138" operator="equal">
      <formula>"ALTA"</formula>
    </cfRule>
    <cfRule type="cellIs" dxfId="133" priority="139" operator="equal">
      <formula>"MODERADA"</formula>
    </cfRule>
    <cfRule type="cellIs" dxfId="132" priority="140" operator="equal">
      <formula>"BAJA"</formula>
    </cfRule>
  </conditionalFormatting>
  <conditionalFormatting sqref="AY18">
    <cfRule type="cellIs" dxfId="131" priority="133" operator="equal">
      <formula>"EXTREMA"</formula>
    </cfRule>
    <cfRule type="cellIs" dxfId="130" priority="134" operator="equal">
      <formula>"ALTA"</formula>
    </cfRule>
    <cfRule type="cellIs" dxfId="129" priority="135" operator="equal">
      <formula>"MODERADA"</formula>
    </cfRule>
    <cfRule type="cellIs" dxfId="128" priority="136" operator="equal">
      <formula>"BAJA"</formula>
    </cfRule>
  </conditionalFormatting>
  <conditionalFormatting sqref="AZ22">
    <cfRule type="cellIs" dxfId="127" priority="121" operator="equal">
      <formula>"EXTREMA"</formula>
    </cfRule>
    <cfRule type="cellIs" dxfId="126" priority="122" operator="equal">
      <formula>"ALTA"</formula>
    </cfRule>
    <cfRule type="cellIs" dxfId="125" priority="123" operator="equal">
      <formula>"MODERADA"</formula>
    </cfRule>
    <cfRule type="cellIs" dxfId="124" priority="124" operator="equal">
      <formula>"BAJA"</formula>
    </cfRule>
  </conditionalFormatting>
  <conditionalFormatting sqref="AX22:AX23">
    <cfRule type="cellIs" dxfId="123" priority="125" operator="equal">
      <formula>"EXTREMA"</formula>
    </cfRule>
    <cfRule type="cellIs" dxfId="122" priority="126" operator="equal">
      <formula>"ALTA"</formula>
    </cfRule>
    <cfRule type="cellIs" dxfId="121" priority="127" operator="equal">
      <formula>"MODERADA"</formula>
    </cfRule>
    <cfRule type="cellIs" dxfId="120" priority="128" operator="equal">
      <formula>"BAJA"</formula>
    </cfRule>
  </conditionalFormatting>
  <conditionalFormatting sqref="AY22">
    <cfRule type="cellIs" dxfId="119" priority="117" operator="equal">
      <formula>"EXTREMA"</formula>
    </cfRule>
    <cfRule type="cellIs" dxfId="118" priority="118" operator="equal">
      <formula>"ALTA"</formula>
    </cfRule>
    <cfRule type="cellIs" dxfId="117" priority="119" operator="equal">
      <formula>"MODERADA"</formula>
    </cfRule>
    <cfRule type="cellIs" dxfId="116" priority="120" operator="equal">
      <formula>"BAJA"</formula>
    </cfRule>
  </conditionalFormatting>
  <conditionalFormatting sqref="BA6:BA7">
    <cfRule type="cellIs" dxfId="115" priority="113" operator="equal">
      <formula>"EXTREMA"</formula>
    </cfRule>
    <cfRule type="cellIs" dxfId="114" priority="114" operator="equal">
      <formula>"ALTA"</formula>
    </cfRule>
    <cfRule type="cellIs" dxfId="113" priority="115" operator="equal">
      <formula>"MODERADA"</formula>
    </cfRule>
    <cfRule type="cellIs" dxfId="112" priority="116" operator="equal">
      <formula>"BAJA"</formula>
    </cfRule>
  </conditionalFormatting>
  <conditionalFormatting sqref="BB6:BC6">
    <cfRule type="cellIs" dxfId="111" priority="109" operator="equal">
      <formula>"EXTREMA"</formula>
    </cfRule>
    <cfRule type="cellIs" dxfId="110" priority="110" operator="equal">
      <formula>"ALTA"</formula>
    </cfRule>
    <cfRule type="cellIs" dxfId="109" priority="111" operator="equal">
      <formula>"MODERADA"</formula>
    </cfRule>
    <cfRule type="cellIs" dxfId="108" priority="112" operator="equal">
      <formula>"BAJA"</formula>
    </cfRule>
  </conditionalFormatting>
  <conditionalFormatting sqref="BA8:BA9">
    <cfRule type="cellIs" dxfId="107" priority="105" operator="equal">
      <formula>"EXTREMA"</formula>
    </cfRule>
    <cfRule type="cellIs" dxfId="106" priority="106" operator="equal">
      <formula>"ALTA"</formula>
    </cfRule>
    <cfRule type="cellIs" dxfId="105" priority="107" operator="equal">
      <formula>"MODERADA"</formula>
    </cfRule>
    <cfRule type="cellIs" dxfId="104" priority="108" operator="equal">
      <formula>"BAJA"</formula>
    </cfRule>
  </conditionalFormatting>
  <conditionalFormatting sqref="BB8:BC8">
    <cfRule type="cellIs" dxfId="103" priority="101" operator="equal">
      <formula>"EXTREMA"</formula>
    </cfRule>
    <cfRule type="cellIs" dxfId="102" priority="102" operator="equal">
      <formula>"ALTA"</formula>
    </cfRule>
    <cfRule type="cellIs" dxfId="101" priority="103" operator="equal">
      <formula>"MODERADA"</formula>
    </cfRule>
    <cfRule type="cellIs" dxfId="100" priority="104" operator="equal">
      <formula>"BAJA"</formula>
    </cfRule>
  </conditionalFormatting>
  <conditionalFormatting sqref="BA10:BA11">
    <cfRule type="cellIs" dxfId="99" priority="97" operator="equal">
      <formula>"EXTREMA"</formula>
    </cfRule>
    <cfRule type="cellIs" dxfId="98" priority="98" operator="equal">
      <formula>"ALTA"</formula>
    </cfRule>
    <cfRule type="cellIs" dxfId="97" priority="99" operator="equal">
      <formula>"MODERADA"</formula>
    </cfRule>
    <cfRule type="cellIs" dxfId="96" priority="100" operator="equal">
      <formula>"BAJA"</formula>
    </cfRule>
  </conditionalFormatting>
  <conditionalFormatting sqref="BC10">
    <cfRule type="cellIs" dxfId="95" priority="93" operator="equal">
      <formula>"EXTREMA"</formula>
    </cfRule>
    <cfRule type="cellIs" dxfId="94" priority="94" operator="equal">
      <formula>"ALTA"</formula>
    </cfRule>
    <cfRule type="cellIs" dxfId="93" priority="95" operator="equal">
      <formula>"MODERADA"</formula>
    </cfRule>
    <cfRule type="cellIs" dxfId="92" priority="96" operator="equal">
      <formula>"BAJA"</formula>
    </cfRule>
  </conditionalFormatting>
  <conditionalFormatting sqref="BA12:BA13">
    <cfRule type="cellIs" dxfId="91" priority="89" operator="equal">
      <formula>"EXTREMA"</formula>
    </cfRule>
    <cfRule type="cellIs" dxfId="90" priority="90" operator="equal">
      <formula>"ALTA"</formula>
    </cfRule>
    <cfRule type="cellIs" dxfId="89" priority="91" operator="equal">
      <formula>"MODERADA"</formula>
    </cfRule>
    <cfRule type="cellIs" dxfId="88" priority="92" operator="equal">
      <formula>"BAJA"</formula>
    </cfRule>
  </conditionalFormatting>
  <conditionalFormatting sqref="BB12:BC12">
    <cfRule type="cellIs" dxfId="87" priority="85" operator="equal">
      <formula>"EXTREMA"</formula>
    </cfRule>
    <cfRule type="cellIs" dxfId="86" priority="86" operator="equal">
      <formula>"ALTA"</formula>
    </cfRule>
    <cfRule type="cellIs" dxfId="85" priority="87" operator="equal">
      <formula>"MODERADA"</formula>
    </cfRule>
    <cfRule type="cellIs" dxfId="84" priority="88" operator="equal">
      <formula>"BAJA"</formula>
    </cfRule>
  </conditionalFormatting>
  <conditionalFormatting sqref="BA14:BA15">
    <cfRule type="cellIs" dxfId="83" priority="81" operator="equal">
      <formula>"EXTREMA"</formula>
    </cfRule>
    <cfRule type="cellIs" dxfId="82" priority="82" operator="equal">
      <formula>"ALTA"</formula>
    </cfRule>
    <cfRule type="cellIs" dxfId="81" priority="83" operator="equal">
      <formula>"MODERADA"</formula>
    </cfRule>
    <cfRule type="cellIs" dxfId="80" priority="84" operator="equal">
      <formula>"BAJA"</formula>
    </cfRule>
  </conditionalFormatting>
  <conditionalFormatting sqref="BB14:BC14">
    <cfRule type="cellIs" dxfId="79" priority="77" operator="equal">
      <formula>"EXTREMA"</formula>
    </cfRule>
    <cfRule type="cellIs" dxfId="78" priority="78" operator="equal">
      <formula>"ALTA"</formula>
    </cfRule>
    <cfRule type="cellIs" dxfId="77" priority="79" operator="equal">
      <formula>"MODERADA"</formula>
    </cfRule>
    <cfRule type="cellIs" dxfId="76" priority="80" operator="equal">
      <formula>"BAJA"</formula>
    </cfRule>
  </conditionalFormatting>
  <conditionalFormatting sqref="BB10">
    <cfRule type="cellIs" dxfId="75" priority="73" operator="equal">
      <formula>"EXTREMA"</formula>
    </cfRule>
    <cfRule type="cellIs" dxfId="74" priority="74" operator="equal">
      <formula>"ALTA"</formula>
    </cfRule>
    <cfRule type="cellIs" dxfId="73" priority="75" operator="equal">
      <formula>"MODERADA"</formula>
    </cfRule>
    <cfRule type="cellIs" dxfId="72" priority="76" operator="equal">
      <formula>"BAJA"</formula>
    </cfRule>
  </conditionalFormatting>
  <conditionalFormatting sqref="BA16:BA17">
    <cfRule type="cellIs" dxfId="71" priority="69" operator="equal">
      <formula>"EXTREMA"</formula>
    </cfRule>
    <cfRule type="cellIs" dxfId="70" priority="70" operator="equal">
      <formula>"ALTA"</formula>
    </cfRule>
    <cfRule type="cellIs" dxfId="69" priority="71" operator="equal">
      <formula>"MODERADA"</formula>
    </cfRule>
    <cfRule type="cellIs" dxfId="68" priority="72" operator="equal">
      <formula>"BAJA"</formula>
    </cfRule>
  </conditionalFormatting>
  <conditionalFormatting sqref="BC16">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BB16">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BA18:BA19">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BC18">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BA20:BA21">
    <cfRule type="cellIs" dxfId="51" priority="49" operator="equal">
      <formula>"EXTREMA"</formula>
    </cfRule>
    <cfRule type="cellIs" dxfId="50" priority="50" operator="equal">
      <formula>"ALTA"</formula>
    </cfRule>
    <cfRule type="cellIs" dxfId="49" priority="51" operator="equal">
      <formula>"MODERADA"</formula>
    </cfRule>
    <cfRule type="cellIs" dxfId="48" priority="52" operator="equal">
      <formula>"BAJA"</formula>
    </cfRule>
  </conditionalFormatting>
  <conditionalFormatting sqref="BB20">
    <cfRule type="cellIs" dxfId="47" priority="37" operator="equal">
      <formula>"EXTREMA"</formula>
    </cfRule>
    <cfRule type="cellIs" dxfId="46" priority="38" operator="equal">
      <formula>"ALTA"</formula>
    </cfRule>
    <cfRule type="cellIs" dxfId="45" priority="39" operator="equal">
      <formula>"MODERADA"</formula>
    </cfRule>
    <cfRule type="cellIs" dxfId="44" priority="40" operator="equal">
      <formula>"BAJA"</formula>
    </cfRule>
  </conditionalFormatting>
  <conditionalFormatting sqref="BC20">
    <cfRule type="cellIs" dxfId="43" priority="45" operator="equal">
      <formula>"EXTREMA"</formula>
    </cfRule>
    <cfRule type="cellIs" dxfId="42" priority="46" operator="equal">
      <formula>"ALTA"</formula>
    </cfRule>
    <cfRule type="cellIs" dxfId="41" priority="47" operator="equal">
      <formula>"MODERADA"</formula>
    </cfRule>
    <cfRule type="cellIs" dxfId="40" priority="48" operator="equal">
      <formula>"BAJA"</formula>
    </cfRule>
  </conditionalFormatting>
  <conditionalFormatting sqref="BB18">
    <cfRule type="cellIs" dxfId="39" priority="41" operator="equal">
      <formula>"EXTREMA"</formula>
    </cfRule>
    <cfRule type="cellIs" dxfId="38" priority="42" operator="equal">
      <formula>"ALTA"</formula>
    </cfRule>
    <cfRule type="cellIs" dxfId="37" priority="43" operator="equal">
      <formula>"MODERADA"</formula>
    </cfRule>
    <cfRule type="cellIs" dxfId="36" priority="44" operator="equal">
      <formula>"BAJA"</formula>
    </cfRule>
  </conditionalFormatting>
  <conditionalFormatting sqref="BC22">
    <cfRule type="cellIs" dxfId="35" priority="29" operator="equal">
      <formula>"EXTREMA"</formula>
    </cfRule>
    <cfRule type="cellIs" dxfId="34" priority="30" operator="equal">
      <formula>"ALTA"</formula>
    </cfRule>
    <cfRule type="cellIs" dxfId="33" priority="31" operator="equal">
      <formula>"MODERADA"</formula>
    </cfRule>
    <cfRule type="cellIs" dxfId="32" priority="32" operator="equal">
      <formula>"BAJA"</formula>
    </cfRule>
  </conditionalFormatting>
  <conditionalFormatting sqref="BA22:BA23">
    <cfRule type="cellIs" dxfId="31" priority="33" operator="equal">
      <formula>"EXTREMA"</formula>
    </cfRule>
    <cfRule type="cellIs" dxfId="30" priority="34" operator="equal">
      <formula>"ALTA"</formula>
    </cfRule>
    <cfRule type="cellIs" dxfId="29" priority="35" operator="equal">
      <formula>"MODERADA"</formula>
    </cfRule>
    <cfRule type="cellIs" dxfId="28" priority="36" operator="equal">
      <formula>"BAJA"</formula>
    </cfRule>
  </conditionalFormatting>
  <conditionalFormatting sqref="BB22">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C10:AC11">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E10">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D10">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AF10:AF11">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H10">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AG10">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hyperlinks>
    <hyperlink ref="E4" location="'Probab - impacto'!A1" display="Probabilidad" xr:uid="{FD39EBF2-DA26-46AB-A8FF-A315BAC8EC0F}"/>
    <hyperlink ref="F4" location="'Probab - impacto'!A1" display="Impacto" xr:uid="{05605935-E16D-4F47-8F00-7846BAA503F4}"/>
  </hyperlinks>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0544DE7-1A73-4E94-A17D-D9BA3B2D611A}">
          <x14:formula1>
            <xm:f>'C:\Users\rdiazc\AppData\Local\Microsoft\Windows\INetCache\Content.Outlook\AQYL13IX\[RIESGOS DE GESTIÓN 2022 (TIC).xlsx]L DESPL'!#REF!</xm:f>
          </x14:formula1>
          <xm:sqref>O6 F6 F14 F22 O14:O22</xm:sqref>
        </x14:dataValidation>
        <x14:dataValidation type="list" allowBlank="1" showInputMessage="1" showErrorMessage="1" xr:uid="{C1FD3B47-933F-4E4B-9A1A-03D64FD3397F}">
          <x14:formula1>
            <xm:f>'C:\Users\rdiazc\AppData\Local\Microsoft\Windows\INetCache\Content.Outlook\AQYL13IX\[RIESGOS DE GESTIÓN 2022 (TIC).xlsx]L DESPL'!#REF!</xm:f>
          </x14:formula1>
          <xm:sqref>N6 E6 E14 N14 E22 N22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E2374-C562-4BF7-A964-6A7E63C3DE87}">
  <dimension ref="A1:M16"/>
  <sheetViews>
    <sheetView showGridLines="0" showRowColHeaders="0" workbookViewId="0">
      <selection activeCell="D8" sqref="D8"/>
    </sheetView>
  </sheetViews>
  <sheetFormatPr baseColWidth="10" defaultColWidth="11.5703125" defaultRowHeight="15" x14ac:dyDescent="0.25"/>
  <cols>
    <col min="1" max="1" width="2.42578125" style="2" customWidth="1"/>
    <col min="2" max="2" width="10" style="3" customWidth="1"/>
    <col min="3" max="3" width="48.85546875" style="2" hidden="1" customWidth="1"/>
    <col min="4" max="5" width="38.140625" style="2" customWidth="1"/>
    <col min="6" max="6" width="31.28515625" style="2" customWidth="1"/>
    <col min="7" max="7" width="15.7109375" style="2" customWidth="1"/>
    <col min="8" max="8" width="15" style="2" customWidth="1"/>
    <col min="9" max="9" width="5.5703125" style="2" bestFit="1" customWidth="1"/>
    <col min="10" max="10" width="7.7109375" style="2" bestFit="1" customWidth="1"/>
    <col min="11" max="12" width="15" style="2" customWidth="1"/>
    <col min="13" max="13" width="42.42578125" style="2" customWidth="1"/>
    <col min="14" max="16384" width="11.5703125" style="2"/>
  </cols>
  <sheetData>
    <row r="1" spans="1:13" s="4" customFormat="1" ht="15.75" x14ac:dyDescent="0.25">
      <c r="B1" s="491"/>
      <c r="C1" s="491"/>
      <c r="D1" s="491"/>
      <c r="E1" s="491"/>
      <c r="F1" s="491"/>
      <c r="G1" s="491"/>
      <c r="H1" s="491"/>
      <c r="I1" s="491"/>
      <c r="J1" s="491"/>
      <c r="K1" s="491"/>
      <c r="L1" s="491"/>
      <c r="M1" s="491"/>
    </row>
    <row r="2" spans="1:13" s="4" customFormat="1" x14ac:dyDescent="0.25"/>
    <row r="3" spans="1:13" s="4" customFormat="1" ht="15.75" x14ac:dyDescent="0.25">
      <c r="B3" s="499" t="s">
        <v>622</v>
      </c>
      <c r="C3" s="499"/>
      <c r="D3" s="499"/>
      <c r="E3" s="499"/>
      <c r="F3" s="499"/>
      <c r="G3" s="499"/>
      <c r="H3" s="499"/>
      <c r="I3" s="499"/>
      <c r="J3" s="499"/>
      <c r="K3" s="499"/>
      <c r="L3" s="499"/>
      <c r="M3" s="499"/>
    </row>
    <row r="4" spans="1:13" s="4" customFormat="1" ht="15.75" x14ac:dyDescent="0.25">
      <c r="B4" s="499" t="s">
        <v>985</v>
      </c>
      <c r="C4" s="499"/>
      <c r="D4" s="499"/>
      <c r="E4" s="499"/>
      <c r="F4" s="499"/>
      <c r="G4" s="499"/>
      <c r="H4" s="499"/>
      <c r="I4" s="499"/>
      <c r="J4" s="499"/>
      <c r="K4" s="499"/>
      <c r="L4" s="499"/>
      <c r="M4" s="499"/>
    </row>
    <row r="5" spans="1:13" s="4" customFormat="1" ht="15.75" x14ac:dyDescent="0.25">
      <c r="B5" s="162"/>
      <c r="C5" s="162"/>
      <c r="D5" s="162"/>
      <c r="E5" s="162"/>
      <c r="F5" s="162"/>
      <c r="G5" s="162"/>
      <c r="H5" s="162"/>
      <c r="I5" s="162"/>
      <c r="J5" s="162"/>
      <c r="K5" s="162"/>
      <c r="L5" s="162"/>
      <c r="M5" s="162"/>
    </row>
    <row r="6" spans="1:13" s="4" customFormat="1" ht="15.75" x14ac:dyDescent="0.25">
      <c r="B6" s="162"/>
      <c r="C6" s="162"/>
      <c r="D6" s="162"/>
      <c r="E6" s="162"/>
      <c r="F6" s="162"/>
      <c r="G6" s="162"/>
      <c r="H6" s="162"/>
      <c r="I6" s="162"/>
      <c r="J6" s="162"/>
      <c r="K6" s="162"/>
      <c r="L6" s="162"/>
      <c r="M6" s="162"/>
    </row>
    <row r="7" spans="1:13" ht="24" x14ac:dyDescent="0.25">
      <c r="B7" s="80" t="s">
        <v>164</v>
      </c>
      <c r="C7" s="80"/>
      <c r="D7" s="80" t="s">
        <v>165</v>
      </c>
      <c r="E7" s="80" t="s">
        <v>9</v>
      </c>
      <c r="F7" s="80" t="s">
        <v>5</v>
      </c>
      <c r="G7" s="79" t="s">
        <v>7</v>
      </c>
      <c r="H7" s="79" t="s">
        <v>207</v>
      </c>
      <c r="I7" s="79" t="s">
        <v>9</v>
      </c>
      <c r="J7" s="79" t="s">
        <v>1038</v>
      </c>
      <c r="K7" s="79" t="s">
        <v>208</v>
      </c>
      <c r="L7" s="79" t="s">
        <v>11</v>
      </c>
      <c r="M7" s="79" t="s">
        <v>166</v>
      </c>
    </row>
    <row r="8" spans="1:13" s="4" customFormat="1" ht="60" x14ac:dyDescent="0.25">
      <c r="B8" s="38">
        <v>1</v>
      </c>
      <c r="C8" s="14"/>
      <c r="D8" s="15" t="s">
        <v>209</v>
      </c>
      <c r="E8" s="14" t="s">
        <v>210</v>
      </c>
      <c r="F8" s="14" t="s">
        <v>211</v>
      </c>
      <c r="G8" s="39" t="s">
        <v>212</v>
      </c>
      <c r="H8" s="372">
        <f>1/8</f>
        <v>0.125</v>
      </c>
      <c r="I8" s="370">
        <v>1</v>
      </c>
      <c r="J8" s="375">
        <v>0.2</v>
      </c>
      <c r="K8" s="18">
        <f>J8/I8</f>
        <v>0.2</v>
      </c>
      <c r="L8" s="371">
        <f>K8*H8</f>
        <v>2.5000000000000001E-2</v>
      </c>
      <c r="M8" s="81" t="s">
        <v>1084</v>
      </c>
    </row>
    <row r="9" spans="1:13" s="4" customFormat="1" ht="45.75" customHeight="1" x14ac:dyDescent="0.25">
      <c r="B9" s="40">
        <v>2</v>
      </c>
      <c r="C9" s="1"/>
      <c r="D9" s="78" t="s">
        <v>213</v>
      </c>
      <c r="E9" s="9" t="s">
        <v>214</v>
      </c>
      <c r="F9" s="1" t="s">
        <v>171</v>
      </c>
      <c r="G9" s="35" t="s">
        <v>215</v>
      </c>
      <c r="H9" s="372">
        <f t="shared" ref="H9:H15" si="0">1/8</f>
        <v>0.125</v>
      </c>
      <c r="I9" s="370">
        <v>1</v>
      </c>
      <c r="J9" s="375">
        <v>0.5</v>
      </c>
      <c r="K9" s="18">
        <f t="shared" ref="K9:K15" si="1">J9/I9</f>
        <v>0.5</v>
      </c>
      <c r="L9" s="371">
        <f t="shared" ref="L9:L15" si="2">K9*H9</f>
        <v>6.25E-2</v>
      </c>
      <c r="M9" s="81" t="s">
        <v>296</v>
      </c>
    </row>
    <row r="10" spans="1:13" s="16" customFormat="1" ht="120" x14ac:dyDescent="0.25">
      <c r="A10" s="4"/>
      <c r="B10" s="40">
        <v>3</v>
      </c>
      <c r="C10" s="1"/>
      <c r="D10" s="78" t="s">
        <v>216</v>
      </c>
      <c r="E10" s="1" t="s">
        <v>217</v>
      </c>
      <c r="F10" s="1" t="s">
        <v>218</v>
      </c>
      <c r="G10" s="35" t="s">
        <v>219</v>
      </c>
      <c r="H10" s="372">
        <f t="shared" si="0"/>
        <v>0.125</v>
      </c>
      <c r="I10" s="370">
        <v>1</v>
      </c>
      <c r="J10" s="375">
        <v>1</v>
      </c>
      <c r="K10" s="18">
        <f t="shared" si="1"/>
        <v>1</v>
      </c>
      <c r="L10" s="371">
        <f t="shared" si="2"/>
        <v>0.125</v>
      </c>
      <c r="M10" s="82" t="s">
        <v>297</v>
      </c>
    </row>
    <row r="11" spans="1:13" s="4" customFormat="1" ht="45.75" customHeight="1" x14ac:dyDescent="0.25">
      <c r="B11" s="40">
        <v>4</v>
      </c>
      <c r="C11" s="17"/>
      <c r="D11" s="78" t="s">
        <v>220</v>
      </c>
      <c r="E11" s="1" t="s">
        <v>221</v>
      </c>
      <c r="F11" s="1" t="s">
        <v>222</v>
      </c>
      <c r="G11" s="35" t="s">
        <v>219</v>
      </c>
      <c r="H11" s="372">
        <f t="shared" si="0"/>
        <v>0.125</v>
      </c>
      <c r="I11" s="370">
        <v>1</v>
      </c>
      <c r="J11" s="375">
        <v>1</v>
      </c>
      <c r="K11" s="18">
        <f t="shared" si="1"/>
        <v>1</v>
      </c>
      <c r="L11" s="371">
        <f t="shared" si="2"/>
        <v>0.125</v>
      </c>
      <c r="M11" s="82" t="s">
        <v>298</v>
      </c>
    </row>
    <row r="12" spans="1:13" s="4" customFormat="1" ht="45.75" customHeight="1" x14ac:dyDescent="0.25">
      <c r="B12" s="40">
        <v>5</v>
      </c>
      <c r="C12" s="17"/>
      <c r="D12" s="78" t="s">
        <v>223</v>
      </c>
      <c r="E12" s="1" t="s">
        <v>224</v>
      </c>
      <c r="F12" s="1" t="s">
        <v>225</v>
      </c>
      <c r="G12" s="35" t="s">
        <v>215</v>
      </c>
      <c r="H12" s="372">
        <f t="shared" si="0"/>
        <v>0.125</v>
      </c>
      <c r="I12" s="370">
        <v>1</v>
      </c>
      <c r="J12" s="375">
        <v>0.5</v>
      </c>
      <c r="K12" s="18">
        <f t="shared" si="1"/>
        <v>0.5</v>
      </c>
      <c r="L12" s="371">
        <f t="shared" si="2"/>
        <v>6.25E-2</v>
      </c>
      <c r="M12" s="82" t="s">
        <v>299</v>
      </c>
    </row>
    <row r="13" spans="1:13" s="4" customFormat="1" ht="45.75" customHeight="1" x14ac:dyDescent="0.25">
      <c r="B13" s="40">
        <v>6</v>
      </c>
      <c r="C13" s="17"/>
      <c r="D13" s="78" t="s">
        <v>226</v>
      </c>
      <c r="E13" s="1" t="s">
        <v>227</v>
      </c>
      <c r="F13" s="1" t="s">
        <v>228</v>
      </c>
      <c r="G13" s="35" t="s">
        <v>229</v>
      </c>
      <c r="H13" s="372">
        <f t="shared" si="0"/>
        <v>0.125</v>
      </c>
      <c r="I13" s="370">
        <v>1</v>
      </c>
      <c r="J13" s="375">
        <v>1</v>
      </c>
      <c r="K13" s="18">
        <f t="shared" si="1"/>
        <v>1</v>
      </c>
      <c r="L13" s="371">
        <f t="shared" si="2"/>
        <v>0.125</v>
      </c>
      <c r="M13" s="82" t="s">
        <v>300</v>
      </c>
    </row>
    <row r="14" spans="1:13" ht="45.75" customHeight="1" x14ac:dyDescent="0.25">
      <c r="B14" s="40">
        <v>7</v>
      </c>
      <c r="C14" s="12"/>
      <c r="D14" s="78" t="s">
        <v>230</v>
      </c>
      <c r="E14" s="78" t="s">
        <v>231</v>
      </c>
      <c r="F14" s="1" t="s">
        <v>232</v>
      </c>
      <c r="G14" s="13" t="s">
        <v>215</v>
      </c>
      <c r="H14" s="372">
        <f t="shared" si="0"/>
        <v>0.125</v>
      </c>
      <c r="I14" s="370">
        <v>1</v>
      </c>
      <c r="J14" s="375">
        <v>0</v>
      </c>
      <c r="K14" s="18">
        <f t="shared" si="1"/>
        <v>0</v>
      </c>
      <c r="L14" s="371">
        <f t="shared" si="2"/>
        <v>0</v>
      </c>
      <c r="M14" s="81" t="s">
        <v>1085</v>
      </c>
    </row>
    <row r="15" spans="1:13" ht="45.75" customHeight="1" x14ac:dyDescent="0.25">
      <c r="B15" s="40">
        <v>8</v>
      </c>
      <c r="C15" s="12"/>
      <c r="D15" s="78" t="s">
        <v>233</v>
      </c>
      <c r="E15" s="1" t="s">
        <v>234</v>
      </c>
      <c r="F15" s="12" t="s">
        <v>235</v>
      </c>
      <c r="G15" s="35" t="s">
        <v>229</v>
      </c>
      <c r="H15" s="372">
        <f t="shared" si="0"/>
        <v>0.125</v>
      </c>
      <c r="I15" s="370">
        <v>1</v>
      </c>
      <c r="J15" s="375">
        <v>0</v>
      </c>
      <c r="K15" s="18">
        <f t="shared" si="1"/>
        <v>0</v>
      </c>
      <c r="L15" s="371">
        <f t="shared" si="2"/>
        <v>0</v>
      </c>
      <c r="M15" s="81" t="s">
        <v>1085</v>
      </c>
    </row>
    <row r="16" spans="1:13" x14ac:dyDescent="0.25">
      <c r="B16" s="83"/>
      <c r="C16" s="84"/>
      <c r="D16" s="84"/>
      <c r="E16" s="84"/>
      <c r="F16" s="84"/>
      <c r="G16" s="84"/>
      <c r="H16" s="377">
        <f>SUM(H8:H15)</f>
        <v>1</v>
      </c>
      <c r="I16" s="30"/>
      <c r="J16" s="30"/>
      <c r="K16" s="18"/>
      <c r="L16" s="378">
        <f>SUM(L8:L15)</f>
        <v>0.52500000000000002</v>
      </c>
      <c r="M16" s="85"/>
    </row>
  </sheetData>
  <sheetProtection algorithmName="SHA-512" hashValue="JirCXkjJKVI4Qmvz4rztXp+BulPR0dOVZWs4kEBzCDsI5LP/1W6FaAG+USmL9EJJ0/sWPkZ6QbrIGFItmRzmKw==" saltValue="O3FmveEGjg1U3vqVotmjow==" spinCount="100000" sheet="1" objects="1" scenarios="1"/>
  <mergeCells count="3">
    <mergeCell ref="B1:M1"/>
    <mergeCell ref="B3:M3"/>
    <mergeCell ref="B4:M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4321B-EBDA-4F5D-B797-1584215F3634}">
  <dimension ref="B1:U55"/>
  <sheetViews>
    <sheetView showGridLines="0" zoomScaleNormal="100" workbookViewId="0">
      <pane ySplit="8" topLeftCell="A9" activePane="bottomLeft" state="frozen"/>
      <selection activeCell="T11" sqref="T11:T12"/>
      <selection pane="bottomLeft" activeCell="B2" sqref="B2:T2"/>
    </sheetView>
  </sheetViews>
  <sheetFormatPr baseColWidth="10" defaultRowHeight="27.75" x14ac:dyDescent="0.2"/>
  <cols>
    <col min="1" max="1" width="2.42578125" style="42" customWidth="1"/>
    <col min="2" max="2" width="12.28515625" style="42" customWidth="1"/>
    <col min="3" max="3" width="24.7109375" style="42" hidden="1" customWidth="1"/>
    <col min="4" max="6" width="17.85546875" style="43" hidden="1" customWidth="1"/>
    <col min="7" max="7" width="19.7109375" style="42" hidden="1" customWidth="1"/>
    <col min="8" max="8" width="3.140625" style="44" bestFit="1" customWidth="1"/>
    <col min="9" max="9" width="27" style="44" customWidth="1"/>
    <col min="10" max="10" width="27" style="42" customWidth="1"/>
    <col min="11" max="11" width="23" style="42" customWidth="1"/>
    <col min="12" max="12" width="14.7109375" style="42" customWidth="1"/>
    <col min="13" max="13" width="12.7109375" style="42" customWidth="1"/>
    <col min="14" max="14" width="12.7109375" style="41" customWidth="1"/>
    <col min="15" max="15" width="18.28515625" style="41" bestFit="1" customWidth="1"/>
    <col min="16" max="16" width="17.28515625" style="41" customWidth="1"/>
    <col min="17" max="17" width="13.7109375" style="41" customWidth="1"/>
    <col min="18" max="18" width="14.140625" style="41" bestFit="1" customWidth="1"/>
    <col min="19" max="19" width="12.5703125" style="41" customWidth="1"/>
    <col min="20" max="20" width="31.140625" style="42" customWidth="1"/>
    <col min="21" max="16384" width="11.42578125" style="42"/>
  </cols>
  <sheetData>
    <row r="1" spans="2:20" s="164" customFormat="1" ht="15" x14ac:dyDescent="0.2"/>
    <row r="2" spans="2:20" s="164" customFormat="1" ht="15.75" x14ac:dyDescent="0.25">
      <c r="B2" s="434" t="s">
        <v>0</v>
      </c>
      <c r="C2" s="434"/>
      <c r="D2" s="434"/>
      <c r="E2" s="434"/>
      <c r="F2" s="434"/>
      <c r="G2" s="434"/>
      <c r="H2" s="434"/>
      <c r="I2" s="434"/>
      <c r="J2" s="434"/>
      <c r="K2" s="434"/>
      <c r="L2" s="434"/>
      <c r="M2" s="434"/>
      <c r="N2" s="434"/>
      <c r="O2" s="434"/>
      <c r="P2" s="434"/>
      <c r="Q2" s="434"/>
      <c r="R2" s="434"/>
      <c r="S2" s="434"/>
      <c r="T2" s="434"/>
    </row>
    <row r="3" spans="2:20" s="164" customFormat="1" ht="15.75" x14ac:dyDescent="0.25">
      <c r="B3" s="434" t="s">
        <v>1</v>
      </c>
      <c r="C3" s="434"/>
      <c r="D3" s="434"/>
      <c r="E3" s="434"/>
      <c r="F3" s="434"/>
      <c r="G3" s="434"/>
      <c r="H3" s="434"/>
      <c r="I3" s="434"/>
      <c r="J3" s="434"/>
      <c r="K3" s="434"/>
      <c r="L3" s="434"/>
      <c r="M3" s="434"/>
      <c r="N3" s="434"/>
      <c r="O3" s="434"/>
      <c r="P3" s="434"/>
      <c r="Q3" s="434"/>
      <c r="R3" s="434"/>
      <c r="S3" s="434"/>
      <c r="T3" s="434"/>
    </row>
    <row r="4" spans="2:20" s="164" customFormat="1" ht="15" x14ac:dyDescent="0.2"/>
    <row r="5" spans="2:20" s="164" customFormat="1" ht="15.75" x14ac:dyDescent="0.2">
      <c r="B5" s="491" t="s">
        <v>985</v>
      </c>
      <c r="C5" s="491"/>
      <c r="D5" s="491"/>
      <c r="E5" s="491"/>
      <c r="F5" s="491"/>
      <c r="G5" s="491"/>
      <c r="H5" s="491"/>
      <c r="I5" s="491"/>
      <c r="J5" s="491"/>
      <c r="K5" s="491"/>
      <c r="L5" s="491"/>
      <c r="M5" s="491"/>
      <c r="N5" s="491"/>
      <c r="O5" s="491"/>
      <c r="P5" s="491"/>
      <c r="Q5" s="491"/>
      <c r="R5" s="491"/>
      <c r="S5" s="491"/>
      <c r="T5" s="491"/>
    </row>
    <row r="6" spans="2:20" s="164" customFormat="1" ht="15.75" x14ac:dyDescent="0.2">
      <c r="D6" s="169"/>
      <c r="E6" s="169"/>
      <c r="F6" s="169"/>
      <c r="H6" s="163"/>
      <c r="I6" s="163"/>
    </row>
    <row r="7" spans="2:20" ht="23.25" customHeight="1" x14ac:dyDescent="0.2">
      <c r="B7" s="435" t="s">
        <v>2</v>
      </c>
      <c r="C7" s="435"/>
      <c r="D7" s="435" t="s">
        <v>3</v>
      </c>
      <c r="E7" s="435"/>
      <c r="F7" s="435"/>
      <c r="G7" s="435"/>
      <c r="H7" s="490" t="s">
        <v>4</v>
      </c>
      <c r="I7" s="490"/>
      <c r="J7" s="490" t="s">
        <v>303</v>
      </c>
      <c r="K7" s="435" t="s">
        <v>5</v>
      </c>
      <c r="L7" s="435" t="s">
        <v>6</v>
      </c>
      <c r="M7" s="435" t="s">
        <v>7</v>
      </c>
      <c r="N7" s="435" t="s">
        <v>8</v>
      </c>
      <c r="O7" s="435" t="s">
        <v>9</v>
      </c>
      <c r="P7" s="435" t="s">
        <v>1038</v>
      </c>
      <c r="Q7" s="435" t="s">
        <v>10</v>
      </c>
      <c r="R7" s="435" t="s">
        <v>660</v>
      </c>
      <c r="S7" s="435" t="s">
        <v>11</v>
      </c>
      <c r="T7" s="435" t="s">
        <v>1032</v>
      </c>
    </row>
    <row r="8" spans="2:20" ht="30" customHeight="1" x14ac:dyDescent="0.2">
      <c r="B8" s="350" t="s">
        <v>12</v>
      </c>
      <c r="C8" s="350" t="s">
        <v>13</v>
      </c>
      <c r="D8" s="350" t="s">
        <v>14</v>
      </c>
      <c r="E8" s="45" t="s">
        <v>15</v>
      </c>
      <c r="F8" s="350" t="s">
        <v>16</v>
      </c>
      <c r="G8" s="350" t="s">
        <v>17</v>
      </c>
      <c r="H8" s="490"/>
      <c r="I8" s="490"/>
      <c r="J8" s="490"/>
      <c r="K8" s="435"/>
      <c r="L8" s="435"/>
      <c r="M8" s="435"/>
      <c r="N8" s="435"/>
      <c r="O8" s="435"/>
      <c r="P8" s="435"/>
      <c r="Q8" s="435"/>
      <c r="R8" s="435"/>
      <c r="S8" s="435"/>
      <c r="T8" s="435"/>
    </row>
    <row r="9" spans="2:20" s="47" customFormat="1" ht="36" customHeight="1" x14ac:dyDescent="0.2">
      <c r="B9" s="471" t="s">
        <v>18</v>
      </c>
      <c r="C9" s="472" t="s">
        <v>19</v>
      </c>
      <c r="D9" s="472" t="s">
        <v>20</v>
      </c>
      <c r="E9" s="472" t="s">
        <v>21</v>
      </c>
      <c r="F9" s="472" t="s">
        <v>22</v>
      </c>
      <c r="G9" s="472" t="s">
        <v>23</v>
      </c>
      <c r="H9" s="479">
        <v>1</v>
      </c>
      <c r="I9" s="472" t="s">
        <v>24</v>
      </c>
      <c r="J9" s="472" t="s">
        <v>25</v>
      </c>
      <c r="K9" s="46" t="s">
        <v>26</v>
      </c>
      <c r="L9" s="472" t="s">
        <v>27</v>
      </c>
      <c r="M9" s="477">
        <v>44925</v>
      </c>
      <c r="N9" s="473">
        <v>0.04</v>
      </c>
      <c r="O9" s="473">
        <v>0.9</v>
      </c>
      <c r="P9" s="475">
        <v>0.57999999999999996</v>
      </c>
      <c r="Q9" s="476">
        <f>P9/O9</f>
        <v>0.64444444444444438</v>
      </c>
      <c r="R9" s="470" t="str">
        <f>IF(Q9&gt;90%,"EXCELENTE",IF(Q9&gt;80%,"SATISFACTORIO",IF(Q9&gt;70%,"REGULAR","DEFICIENTE")))</f>
        <v>DEFICIENTE</v>
      </c>
      <c r="S9" s="483">
        <f t="shared" ref="S9:S11" si="0">Q9*N9</f>
        <v>2.5777777777777774E-2</v>
      </c>
      <c r="T9" s="492" t="s">
        <v>1073</v>
      </c>
    </row>
    <row r="10" spans="2:20" s="47" customFormat="1" ht="36" customHeight="1" x14ac:dyDescent="0.2">
      <c r="B10" s="471"/>
      <c r="C10" s="472"/>
      <c r="D10" s="472"/>
      <c r="E10" s="472"/>
      <c r="F10" s="472"/>
      <c r="G10" s="472"/>
      <c r="H10" s="479"/>
      <c r="I10" s="472"/>
      <c r="J10" s="472"/>
      <c r="K10" s="48">
        <v>0.9</v>
      </c>
      <c r="L10" s="472"/>
      <c r="M10" s="477"/>
      <c r="N10" s="473"/>
      <c r="O10" s="473"/>
      <c r="P10" s="475"/>
      <c r="Q10" s="476"/>
      <c r="R10" s="470"/>
      <c r="S10" s="483"/>
      <c r="T10" s="492"/>
    </row>
    <row r="11" spans="2:20" s="47" customFormat="1" ht="26.25" customHeight="1" x14ac:dyDescent="0.2">
      <c r="B11" s="471"/>
      <c r="C11" s="472"/>
      <c r="D11" s="472" t="s">
        <v>28</v>
      </c>
      <c r="E11" s="472" t="s">
        <v>29</v>
      </c>
      <c r="F11" s="472" t="s">
        <v>30</v>
      </c>
      <c r="G11" s="472" t="s">
        <v>31</v>
      </c>
      <c r="H11" s="479">
        <v>2</v>
      </c>
      <c r="I11" s="472" t="s">
        <v>32</v>
      </c>
      <c r="J11" s="472" t="s">
        <v>33</v>
      </c>
      <c r="K11" s="49" t="s">
        <v>34</v>
      </c>
      <c r="L11" s="472" t="s">
        <v>35</v>
      </c>
      <c r="M11" s="477">
        <v>44925</v>
      </c>
      <c r="N11" s="473">
        <v>0.04</v>
      </c>
      <c r="O11" s="488">
        <f>100853535000/1000000</f>
        <v>100853.535</v>
      </c>
      <c r="P11" s="489">
        <v>51595.656958</v>
      </c>
      <c r="Q11" s="476">
        <f t="shared" ref="Q11" si="1">P11/O11</f>
        <v>0.51158997012846397</v>
      </c>
      <c r="R11" s="470" t="str">
        <f>IF(Q11&gt;90%,"EXCELENTE",IF(Q11&gt;80%,"SATISFACTORIO",IF(Q11&gt;70%,"REGULAR","DEFICIENTE")))</f>
        <v>DEFICIENTE</v>
      </c>
      <c r="S11" s="483">
        <f t="shared" si="0"/>
        <v>2.0463598805138559E-2</v>
      </c>
      <c r="T11" s="494" t="s">
        <v>1083</v>
      </c>
    </row>
    <row r="12" spans="2:20" s="47" customFormat="1" ht="30.75" customHeight="1" x14ac:dyDescent="0.2">
      <c r="B12" s="471"/>
      <c r="C12" s="472"/>
      <c r="D12" s="472"/>
      <c r="E12" s="472"/>
      <c r="F12" s="472"/>
      <c r="G12" s="472"/>
      <c r="H12" s="479"/>
      <c r="I12" s="472"/>
      <c r="J12" s="472"/>
      <c r="K12" s="77">
        <v>100853535000</v>
      </c>
      <c r="L12" s="472"/>
      <c r="M12" s="477"/>
      <c r="N12" s="473"/>
      <c r="O12" s="488"/>
      <c r="P12" s="489"/>
      <c r="Q12" s="476"/>
      <c r="R12" s="470"/>
      <c r="S12" s="483"/>
      <c r="T12" s="495"/>
    </row>
    <row r="13" spans="2:20" s="47" customFormat="1" ht="32.25" customHeight="1" x14ac:dyDescent="0.2">
      <c r="B13" s="471" t="s">
        <v>36</v>
      </c>
      <c r="C13" s="472" t="s">
        <v>37</v>
      </c>
      <c r="D13" s="472" t="s">
        <v>28</v>
      </c>
      <c r="E13" s="472" t="s">
        <v>38</v>
      </c>
      <c r="F13" s="472" t="s">
        <v>22</v>
      </c>
      <c r="G13" s="472" t="s">
        <v>39</v>
      </c>
      <c r="H13" s="479">
        <v>3</v>
      </c>
      <c r="I13" s="472" t="s">
        <v>40</v>
      </c>
      <c r="J13" s="472" t="s">
        <v>41</v>
      </c>
      <c r="K13" s="49" t="s">
        <v>42</v>
      </c>
      <c r="L13" s="472" t="s">
        <v>43</v>
      </c>
      <c r="M13" s="477">
        <v>44925</v>
      </c>
      <c r="N13" s="473">
        <v>0.04</v>
      </c>
      <c r="O13" s="474">
        <v>7</v>
      </c>
      <c r="P13" s="487">
        <v>7</v>
      </c>
      <c r="Q13" s="476">
        <f t="shared" ref="Q13" si="2">P13/O13</f>
        <v>1</v>
      </c>
      <c r="R13" s="470" t="str">
        <f>IF(Q13&gt;90%,"EXCELENTE",IF(Q13&gt;80%,"SATISFACTORIO",IF(Q13&gt;70%,"REGULAR","DEFICIENTE")))</f>
        <v>EXCELENTE</v>
      </c>
      <c r="S13" s="483">
        <f t="shared" ref="S13" si="3">Q13*N13</f>
        <v>0.04</v>
      </c>
      <c r="T13" s="493" t="s">
        <v>1076</v>
      </c>
    </row>
    <row r="14" spans="2:20" s="47" customFormat="1" ht="32.25" customHeight="1" x14ac:dyDescent="0.2">
      <c r="B14" s="471"/>
      <c r="C14" s="472"/>
      <c r="D14" s="472"/>
      <c r="E14" s="472"/>
      <c r="F14" s="472"/>
      <c r="G14" s="472"/>
      <c r="H14" s="479"/>
      <c r="I14" s="472"/>
      <c r="J14" s="472"/>
      <c r="K14" s="50" t="s">
        <v>44</v>
      </c>
      <c r="L14" s="472"/>
      <c r="M14" s="477"/>
      <c r="N14" s="473"/>
      <c r="O14" s="474"/>
      <c r="P14" s="487"/>
      <c r="Q14" s="476"/>
      <c r="R14" s="470"/>
      <c r="S14" s="483"/>
      <c r="T14" s="493"/>
    </row>
    <row r="15" spans="2:20" s="47" customFormat="1" ht="27" customHeight="1" x14ac:dyDescent="0.2">
      <c r="B15" s="471" t="s">
        <v>18</v>
      </c>
      <c r="C15" s="472" t="s">
        <v>19</v>
      </c>
      <c r="D15" s="472" t="s">
        <v>45</v>
      </c>
      <c r="E15" s="472" t="s">
        <v>46</v>
      </c>
      <c r="F15" s="472" t="s">
        <v>47</v>
      </c>
      <c r="G15" s="472" t="s">
        <v>48</v>
      </c>
      <c r="H15" s="479">
        <v>4</v>
      </c>
      <c r="I15" s="472" t="s">
        <v>49</v>
      </c>
      <c r="J15" s="472" t="s">
        <v>50</v>
      </c>
      <c r="K15" s="51" t="s">
        <v>26</v>
      </c>
      <c r="L15" s="472" t="s">
        <v>51</v>
      </c>
      <c r="M15" s="477">
        <v>44925</v>
      </c>
      <c r="N15" s="473">
        <v>0.04</v>
      </c>
      <c r="O15" s="473">
        <v>1</v>
      </c>
      <c r="P15" s="475">
        <v>0.64</v>
      </c>
      <c r="Q15" s="476">
        <f t="shared" ref="Q15" si="4">P15/O15</f>
        <v>0.64</v>
      </c>
      <c r="R15" s="470" t="str">
        <f>IF(Q15&gt;90%,"EXCELENTE",IF(Q15&gt;80%,"SATISFACTORIO",IF(Q15&gt;70%,"REGULAR","DEFICIENTE")))</f>
        <v>DEFICIENTE</v>
      </c>
      <c r="S15" s="483">
        <f t="shared" ref="S15" si="5">Q15*N15</f>
        <v>2.5600000000000001E-2</v>
      </c>
      <c r="T15" s="493" t="s">
        <v>1082</v>
      </c>
    </row>
    <row r="16" spans="2:20" s="47" customFormat="1" ht="27" customHeight="1" x14ac:dyDescent="0.2">
      <c r="B16" s="471"/>
      <c r="C16" s="472"/>
      <c r="D16" s="472"/>
      <c r="E16" s="472"/>
      <c r="F16" s="472"/>
      <c r="G16" s="472"/>
      <c r="H16" s="479"/>
      <c r="I16" s="472"/>
      <c r="J16" s="472"/>
      <c r="K16" s="52">
        <v>1</v>
      </c>
      <c r="L16" s="472"/>
      <c r="M16" s="477"/>
      <c r="N16" s="473"/>
      <c r="O16" s="473"/>
      <c r="P16" s="475"/>
      <c r="Q16" s="476"/>
      <c r="R16" s="470"/>
      <c r="S16" s="483"/>
      <c r="T16" s="493"/>
    </row>
    <row r="17" spans="2:20" s="47" customFormat="1" ht="37.5" customHeight="1" x14ac:dyDescent="0.2">
      <c r="B17" s="471"/>
      <c r="C17" s="472"/>
      <c r="D17" s="472" t="s">
        <v>29</v>
      </c>
      <c r="E17" s="472" t="s">
        <v>52</v>
      </c>
      <c r="F17" s="472" t="s">
        <v>53</v>
      </c>
      <c r="G17" s="472" t="s">
        <v>54</v>
      </c>
      <c r="H17" s="479">
        <v>5</v>
      </c>
      <c r="I17" s="486" t="s">
        <v>55</v>
      </c>
      <c r="J17" s="472" t="s">
        <v>56</v>
      </c>
      <c r="K17" s="51" t="s">
        <v>57</v>
      </c>
      <c r="L17" s="472" t="s">
        <v>58</v>
      </c>
      <c r="M17" s="477">
        <v>44925</v>
      </c>
      <c r="N17" s="473">
        <v>0.04</v>
      </c>
      <c r="O17" s="488">
        <f>64669737000/1000000</f>
        <v>64669.737000000001</v>
      </c>
      <c r="P17" s="489">
        <f>29577427955.69/1000000</f>
        <v>29577.42795569</v>
      </c>
      <c r="Q17" s="476">
        <f t="shared" ref="Q17" si="6">P17/O17</f>
        <v>0.45736119130482933</v>
      </c>
      <c r="R17" s="470" t="str">
        <f>IF(Q17&gt;90%,"EXCELENTE",IF(Q17&gt;80%,"SATISFACTORIO",IF(Q17&gt;70%,"REGULAR","DEFICIENTE")))</f>
        <v>DEFICIENTE</v>
      </c>
      <c r="S17" s="483">
        <f t="shared" ref="S17:S37" si="7">Q17*N17</f>
        <v>1.8294447652193173E-2</v>
      </c>
      <c r="T17" s="492" t="s">
        <v>984</v>
      </c>
    </row>
    <row r="18" spans="2:20" s="47" customFormat="1" ht="37.5" customHeight="1" x14ac:dyDescent="0.2">
      <c r="B18" s="471"/>
      <c r="C18" s="472"/>
      <c r="D18" s="472"/>
      <c r="E18" s="472"/>
      <c r="F18" s="472"/>
      <c r="G18" s="472"/>
      <c r="H18" s="479"/>
      <c r="I18" s="486"/>
      <c r="J18" s="472"/>
      <c r="K18" s="53">
        <v>64669737000.005005</v>
      </c>
      <c r="L18" s="472"/>
      <c r="M18" s="477"/>
      <c r="N18" s="473"/>
      <c r="O18" s="488"/>
      <c r="P18" s="489"/>
      <c r="Q18" s="476"/>
      <c r="R18" s="470"/>
      <c r="S18" s="483"/>
      <c r="T18" s="492"/>
    </row>
    <row r="19" spans="2:20" s="47" customFormat="1" ht="36" customHeight="1" x14ac:dyDescent="0.2">
      <c r="B19" s="471" t="s">
        <v>59</v>
      </c>
      <c r="C19" s="472" t="s">
        <v>60</v>
      </c>
      <c r="D19" s="472" t="s">
        <v>61</v>
      </c>
      <c r="E19" s="472" t="s">
        <v>62</v>
      </c>
      <c r="F19" s="472" t="s">
        <v>63</v>
      </c>
      <c r="G19" s="472" t="s">
        <v>64</v>
      </c>
      <c r="H19" s="479">
        <v>6</v>
      </c>
      <c r="I19" s="472" t="s">
        <v>65</v>
      </c>
      <c r="J19" s="472" t="s">
        <v>66</v>
      </c>
      <c r="K19" s="51" t="s">
        <v>26</v>
      </c>
      <c r="L19" s="472" t="s">
        <v>67</v>
      </c>
      <c r="M19" s="477">
        <v>44925</v>
      </c>
      <c r="N19" s="473">
        <v>0.04</v>
      </c>
      <c r="O19" s="473">
        <v>1</v>
      </c>
      <c r="P19" s="475">
        <v>0.67</v>
      </c>
      <c r="Q19" s="476">
        <f t="shared" ref="Q19" si="8">P19/O19</f>
        <v>0.67</v>
      </c>
      <c r="R19" s="470" t="str">
        <f>IF(Q19&gt;90%,"EXCELENTE",IF(Q19&gt;80%,"SATISFACTORIO",IF(Q19&gt;70%,"REGULAR","DEFICIENTE")))</f>
        <v>DEFICIENTE</v>
      </c>
      <c r="S19" s="483">
        <f t="shared" si="7"/>
        <v>2.6800000000000001E-2</v>
      </c>
      <c r="T19" s="493" t="s">
        <v>1064</v>
      </c>
    </row>
    <row r="20" spans="2:20" s="47" customFormat="1" ht="36" customHeight="1" x14ac:dyDescent="0.2">
      <c r="B20" s="471"/>
      <c r="C20" s="472"/>
      <c r="D20" s="472"/>
      <c r="E20" s="472"/>
      <c r="F20" s="472"/>
      <c r="G20" s="472"/>
      <c r="H20" s="479"/>
      <c r="I20" s="472"/>
      <c r="J20" s="472"/>
      <c r="K20" s="52">
        <v>1</v>
      </c>
      <c r="L20" s="472"/>
      <c r="M20" s="477"/>
      <c r="N20" s="473"/>
      <c r="O20" s="473"/>
      <c r="P20" s="475"/>
      <c r="Q20" s="476"/>
      <c r="R20" s="470"/>
      <c r="S20" s="483"/>
      <c r="T20" s="493"/>
    </row>
    <row r="21" spans="2:20" s="47" customFormat="1" ht="36" customHeight="1" x14ac:dyDescent="0.2">
      <c r="B21" s="471"/>
      <c r="C21" s="472"/>
      <c r="D21" s="472" t="s">
        <v>61</v>
      </c>
      <c r="E21" s="472" t="s">
        <v>62</v>
      </c>
      <c r="F21" s="472" t="s">
        <v>63</v>
      </c>
      <c r="G21" s="472" t="s">
        <v>64</v>
      </c>
      <c r="H21" s="479">
        <v>7</v>
      </c>
      <c r="I21" s="472" t="s">
        <v>68</v>
      </c>
      <c r="J21" s="472" t="s">
        <v>69</v>
      </c>
      <c r="K21" s="51" t="s">
        <v>26</v>
      </c>
      <c r="L21" s="472" t="s">
        <v>67</v>
      </c>
      <c r="M21" s="477">
        <v>44925</v>
      </c>
      <c r="N21" s="473">
        <v>0.04</v>
      </c>
      <c r="O21" s="473">
        <v>1</v>
      </c>
      <c r="P21" s="475">
        <v>0.7</v>
      </c>
      <c r="Q21" s="476">
        <f>P21/O21</f>
        <v>0.7</v>
      </c>
      <c r="R21" s="470" t="str">
        <f>IF(Q21&gt;90%,"EXCELENTE",IF(Q21&gt;80%,"SATISFACTORIO",IF(Q21&gt;70%,"REGULAR","DEFICIENTE")))</f>
        <v>DEFICIENTE</v>
      </c>
      <c r="S21" s="483">
        <f t="shared" si="7"/>
        <v>2.7999999999999997E-2</v>
      </c>
      <c r="T21" s="493" t="s">
        <v>1065</v>
      </c>
    </row>
    <row r="22" spans="2:20" s="47" customFormat="1" ht="36" customHeight="1" x14ac:dyDescent="0.2">
      <c r="B22" s="471"/>
      <c r="C22" s="472"/>
      <c r="D22" s="472"/>
      <c r="E22" s="472"/>
      <c r="F22" s="472"/>
      <c r="G22" s="472"/>
      <c r="H22" s="479"/>
      <c r="I22" s="472"/>
      <c r="J22" s="472"/>
      <c r="K22" s="52">
        <v>1</v>
      </c>
      <c r="L22" s="472"/>
      <c r="M22" s="477"/>
      <c r="N22" s="473"/>
      <c r="O22" s="473"/>
      <c r="P22" s="475"/>
      <c r="Q22" s="476"/>
      <c r="R22" s="470"/>
      <c r="S22" s="483"/>
      <c r="T22" s="493"/>
    </row>
    <row r="23" spans="2:20" s="47" customFormat="1" ht="36" customHeight="1" x14ac:dyDescent="0.2">
      <c r="B23" s="471"/>
      <c r="C23" s="472"/>
      <c r="D23" s="472" t="s">
        <v>61</v>
      </c>
      <c r="E23" s="472" t="s">
        <v>62</v>
      </c>
      <c r="F23" s="472" t="s">
        <v>63</v>
      </c>
      <c r="G23" s="472" t="s">
        <v>64</v>
      </c>
      <c r="H23" s="479">
        <v>8</v>
      </c>
      <c r="I23" s="472" t="s">
        <v>70</v>
      </c>
      <c r="J23" s="472" t="s">
        <v>71</v>
      </c>
      <c r="K23" s="51" t="s">
        <v>26</v>
      </c>
      <c r="L23" s="472" t="s">
        <v>67</v>
      </c>
      <c r="M23" s="477">
        <v>44925</v>
      </c>
      <c r="N23" s="473">
        <v>0.04</v>
      </c>
      <c r="O23" s="473">
        <v>1</v>
      </c>
      <c r="P23" s="475">
        <v>0.62</v>
      </c>
      <c r="Q23" s="476">
        <f t="shared" ref="Q23" si="9">P23/O23</f>
        <v>0.62</v>
      </c>
      <c r="R23" s="470" t="str">
        <f>IF(Q23&gt;90%,"EXCELENTE",IF(Q23&gt;80%,"SATISFACTORIO",IF(Q23&gt;70%,"REGULAR","DEFICIENTE")))</f>
        <v>DEFICIENTE</v>
      </c>
      <c r="S23" s="483">
        <f t="shared" si="7"/>
        <v>2.4799999999999999E-2</v>
      </c>
      <c r="T23" s="493" t="s">
        <v>1066</v>
      </c>
    </row>
    <row r="24" spans="2:20" s="47" customFormat="1" ht="36" customHeight="1" x14ac:dyDescent="0.2">
      <c r="B24" s="471"/>
      <c r="C24" s="472"/>
      <c r="D24" s="472"/>
      <c r="E24" s="472"/>
      <c r="F24" s="472"/>
      <c r="G24" s="472"/>
      <c r="H24" s="479"/>
      <c r="I24" s="472"/>
      <c r="J24" s="472"/>
      <c r="K24" s="52">
        <v>1</v>
      </c>
      <c r="L24" s="472"/>
      <c r="M24" s="477"/>
      <c r="N24" s="473"/>
      <c r="O24" s="473"/>
      <c r="P24" s="475"/>
      <c r="Q24" s="476"/>
      <c r="R24" s="470"/>
      <c r="S24" s="483"/>
      <c r="T24" s="493"/>
    </row>
    <row r="25" spans="2:20" s="47" customFormat="1" ht="36" customHeight="1" x14ac:dyDescent="0.2">
      <c r="B25" s="471"/>
      <c r="C25" s="472"/>
      <c r="D25" s="472" t="s">
        <v>61</v>
      </c>
      <c r="E25" s="472" t="s">
        <v>62</v>
      </c>
      <c r="F25" s="472" t="s">
        <v>63</v>
      </c>
      <c r="G25" s="472" t="s">
        <v>64</v>
      </c>
      <c r="H25" s="479">
        <v>9</v>
      </c>
      <c r="I25" s="486" t="s">
        <v>72</v>
      </c>
      <c r="J25" s="472" t="s">
        <v>73</v>
      </c>
      <c r="K25" s="51" t="s">
        <v>74</v>
      </c>
      <c r="L25" s="472" t="s">
        <v>75</v>
      </c>
      <c r="M25" s="477">
        <v>44925</v>
      </c>
      <c r="N25" s="473">
        <v>0.04</v>
      </c>
      <c r="O25" s="474">
        <v>43</v>
      </c>
      <c r="P25" s="487">
        <v>37</v>
      </c>
      <c r="Q25" s="476">
        <f t="shared" ref="Q25" si="10">P25/O25</f>
        <v>0.86046511627906974</v>
      </c>
      <c r="R25" s="470" t="str">
        <f>IF(Q25&gt;90%,"EXCELENTE",IF(Q25&gt;80%,"SATISFACTORIO",IF(Q25&gt;70%,"REGULAR","DEFICIENTE")))</f>
        <v>SATISFACTORIO</v>
      </c>
      <c r="S25" s="483">
        <f t="shared" si="7"/>
        <v>3.4418604651162789E-2</v>
      </c>
      <c r="T25" s="493" t="s">
        <v>1031</v>
      </c>
    </row>
    <row r="26" spans="2:20" s="47" customFormat="1" ht="36" customHeight="1" x14ac:dyDescent="0.2">
      <c r="B26" s="471"/>
      <c r="C26" s="472"/>
      <c r="D26" s="472"/>
      <c r="E26" s="472"/>
      <c r="F26" s="472"/>
      <c r="G26" s="472"/>
      <c r="H26" s="479"/>
      <c r="I26" s="486"/>
      <c r="J26" s="472"/>
      <c r="K26" s="53" t="s">
        <v>76</v>
      </c>
      <c r="L26" s="472"/>
      <c r="M26" s="477"/>
      <c r="N26" s="473"/>
      <c r="O26" s="474"/>
      <c r="P26" s="487"/>
      <c r="Q26" s="476"/>
      <c r="R26" s="470"/>
      <c r="S26" s="483"/>
      <c r="T26" s="493"/>
    </row>
    <row r="27" spans="2:20" s="47" customFormat="1" ht="50.25" customHeight="1" x14ac:dyDescent="0.2">
      <c r="B27" s="471" t="s">
        <v>77</v>
      </c>
      <c r="C27" s="472" t="s">
        <v>78</v>
      </c>
      <c r="D27" s="472" t="s">
        <v>79</v>
      </c>
      <c r="E27" s="472" t="s">
        <v>80</v>
      </c>
      <c r="F27" s="472" t="s">
        <v>22</v>
      </c>
      <c r="G27" s="472" t="s">
        <v>81</v>
      </c>
      <c r="H27" s="479">
        <v>10</v>
      </c>
      <c r="I27" s="486" t="s">
        <v>82</v>
      </c>
      <c r="J27" s="472" t="s">
        <v>83</v>
      </c>
      <c r="K27" s="51" t="s">
        <v>26</v>
      </c>
      <c r="L27" s="472" t="s">
        <v>84</v>
      </c>
      <c r="M27" s="477">
        <v>44925</v>
      </c>
      <c r="N27" s="473">
        <v>0.04</v>
      </c>
      <c r="O27" s="473">
        <v>1</v>
      </c>
      <c r="P27" s="475">
        <v>0.89</v>
      </c>
      <c r="Q27" s="476">
        <f t="shared" ref="Q27" si="11">P27/O27</f>
        <v>0.89</v>
      </c>
      <c r="R27" s="470" t="str">
        <f>IF(Q27&gt;90%,"EXCELENTE",IF(Q27&gt;80%,"SATISFACTORIO",IF(Q27&gt;70%,"REGULAR","DEFICIENTE")))</f>
        <v>SATISFACTORIO</v>
      </c>
      <c r="S27" s="483">
        <f t="shared" si="7"/>
        <v>3.56E-2</v>
      </c>
      <c r="T27" s="492" t="s">
        <v>1009</v>
      </c>
    </row>
    <row r="28" spans="2:20" s="47" customFormat="1" ht="50.25" customHeight="1" x14ac:dyDescent="0.2">
      <c r="B28" s="471"/>
      <c r="C28" s="472"/>
      <c r="D28" s="472"/>
      <c r="E28" s="472"/>
      <c r="F28" s="472"/>
      <c r="G28" s="472"/>
      <c r="H28" s="479"/>
      <c r="I28" s="486"/>
      <c r="J28" s="472"/>
      <c r="K28" s="52">
        <v>1</v>
      </c>
      <c r="L28" s="472"/>
      <c r="M28" s="477"/>
      <c r="N28" s="473"/>
      <c r="O28" s="473"/>
      <c r="P28" s="475"/>
      <c r="Q28" s="476"/>
      <c r="R28" s="470"/>
      <c r="S28" s="483"/>
      <c r="T28" s="492"/>
    </row>
    <row r="29" spans="2:20" s="47" customFormat="1" ht="34.5" customHeight="1" x14ac:dyDescent="0.2">
      <c r="B29" s="471" t="s">
        <v>18</v>
      </c>
      <c r="C29" s="472" t="s">
        <v>85</v>
      </c>
      <c r="D29" s="472" t="s">
        <v>28</v>
      </c>
      <c r="E29" s="472" t="s">
        <v>86</v>
      </c>
      <c r="F29" s="472" t="s">
        <v>87</v>
      </c>
      <c r="G29" s="472" t="s">
        <v>88</v>
      </c>
      <c r="H29" s="479">
        <v>11</v>
      </c>
      <c r="I29" s="486" t="s">
        <v>89</v>
      </c>
      <c r="J29" s="472" t="s">
        <v>90</v>
      </c>
      <c r="K29" s="51" t="s">
        <v>26</v>
      </c>
      <c r="L29" s="472" t="s">
        <v>91</v>
      </c>
      <c r="M29" s="477">
        <v>44925</v>
      </c>
      <c r="N29" s="473">
        <v>0.04</v>
      </c>
      <c r="O29" s="473">
        <v>1</v>
      </c>
      <c r="P29" s="475">
        <v>0.77859999999999996</v>
      </c>
      <c r="Q29" s="476">
        <f t="shared" ref="Q29" si="12">P29/O29</f>
        <v>0.77859999999999996</v>
      </c>
      <c r="R29" s="470" t="str">
        <f>IF(Q29&gt;90%,"EXCELENTE",IF(Q29&gt;80%,"SATISFACTORIO",IF(Q29&gt;70%,"REGULAR","DEFICIENTE")))</f>
        <v>REGULAR</v>
      </c>
      <c r="S29" s="483">
        <f t="shared" si="7"/>
        <v>3.1143999999999998E-2</v>
      </c>
      <c r="T29" s="492" t="s">
        <v>301</v>
      </c>
    </row>
    <row r="30" spans="2:20" s="47" customFormat="1" ht="38.25" customHeight="1" x14ac:dyDescent="0.2">
      <c r="B30" s="471"/>
      <c r="C30" s="472"/>
      <c r="D30" s="472"/>
      <c r="E30" s="472"/>
      <c r="F30" s="472"/>
      <c r="G30" s="472"/>
      <c r="H30" s="479"/>
      <c r="I30" s="486"/>
      <c r="J30" s="472"/>
      <c r="K30" s="52">
        <v>1</v>
      </c>
      <c r="L30" s="472"/>
      <c r="M30" s="477"/>
      <c r="N30" s="473"/>
      <c r="O30" s="473"/>
      <c r="P30" s="475"/>
      <c r="Q30" s="476"/>
      <c r="R30" s="470"/>
      <c r="S30" s="483"/>
      <c r="T30" s="492"/>
    </row>
    <row r="31" spans="2:20" s="47" customFormat="1" ht="34.5" customHeight="1" x14ac:dyDescent="0.2">
      <c r="B31" s="471"/>
      <c r="C31" s="472"/>
      <c r="D31" s="472" t="s">
        <v>28</v>
      </c>
      <c r="E31" s="472" t="s">
        <v>92</v>
      </c>
      <c r="F31" s="472" t="s">
        <v>87</v>
      </c>
      <c r="G31" s="472" t="s">
        <v>88</v>
      </c>
      <c r="H31" s="479">
        <v>12</v>
      </c>
      <c r="I31" s="486" t="s">
        <v>93</v>
      </c>
      <c r="J31" s="472" t="s">
        <v>94</v>
      </c>
      <c r="K31" s="51" t="s">
        <v>26</v>
      </c>
      <c r="L31" s="472" t="s">
        <v>91</v>
      </c>
      <c r="M31" s="477">
        <v>44925</v>
      </c>
      <c r="N31" s="473">
        <v>0.04</v>
      </c>
      <c r="O31" s="473">
        <v>1</v>
      </c>
      <c r="P31" s="475">
        <v>0.52500000000000002</v>
      </c>
      <c r="Q31" s="476">
        <f t="shared" ref="Q31" si="13">P31/O31</f>
        <v>0.52500000000000002</v>
      </c>
      <c r="R31" s="470" t="str">
        <f>IF(Q31&gt;90%,"EXCELENTE",IF(Q31&gt;80%,"SATISFACTORIO",IF(Q31&gt;70%,"REGULAR","DEFICIENTE")))</f>
        <v>DEFICIENTE</v>
      </c>
      <c r="S31" s="483">
        <f t="shared" si="7"/>
        <v>2.1000000000000001E-2</v>
      </c>
      <c r="T31" s="492" t="s">
        <v>302</v>
      </c>
    </row>
    <row r="32" spans="2:20" s="47" customFormat="1" ht="38.25" customHeight="1" x14ac:dyDescent="0.2">
      <c r="B32" s="471"/>
      <c r="C32" s="472"/>
      <c r="D32" s="472"/>
      <c r="E32" s="472"/>
      <c r="F32" s="472"/>
      <c r="G32" s="472"/>
      <c r="H32" s="479"/>
      <c r="I32" s="486"/>
      <c r="J32" s="472"/>
      <c r="K32" s="52">
        <v>1</v>
      </c>
      <c r="L32" s="472"/>
      <c r="M32" s="477"/>
      <c r="N32" s="473"/>
      <c r="O32" s="473"/>
      <c r="P32" s="475"/>
      <c r="Q32" s="476"/>
      <c r="R32" s="470"/>
      <c r="S32" s="483"/>
      <c r="T32" s="492"/>
    </row>
    <row r="33" spans="2:21" s="47" customFormat="1" ht="30.75" customHeight="1" x14ac:dyDescent="0.2">
      <c r="B33" s="471" t="s">
        <v>95</v>
      </c>
      <c r="C33" s="478" t="s">
        <v>96</v>
      </c>
      <c r="D33" s="472" t="s">
        <v>97</v>
      </c>
      <c r="E33" s="472" t="s">
        <v>97</v>
      </c>
      <c r="F33" s="472" t="s">
        <v>22</v>
      </c>
      <c r="G33" s="472" t="s">
        <v>81</v>
      </c>
      <c r="H33" s="479">
        <v>13</v>
      </c>
      <c r="I33" s="472" t="s">
        <v>98</v>
      </c>
      <c r="J33" s="472" t="s">
        <v>99</v>
      </c>
      <c r="K33" s="46" t="s">
        <v>100</v>
      </c>
      <c r="L33" s="472" t="s">
        <v>27</v>
      </c>
      <c r="M33" s="477">
        <v>44651</v>
      </c>
      <c r="N33" s="473">
        <v>0.04</v>
      </c>
      <c r="O33" s="474">
        <v>7</v>
      </c>
      <c r="P33" s="485">
        <v>0</v>
      </c>
      <c r="Q33" s="476">
        <f>P33/O33</f>
        <v>0</v>
      </c>
      <c r="R33" s="470" t="str">
        <f>IF(Q33&gt;90%,"EXCELENTE",IF(Q33&gt;80%,"SATISFACTORIO",IF(Q33&gt;70%,"REGULAR","DEFICIENTE")))</f>
        <v>DEFICIENTE</v>
      </c>
      <c r="S33" s="483">
        <f t="shared" si="7"/>
        <v>0</v>
      </c>
      <c r="T33" s="493" t="s">
        <v>1039</v>
      </c>
    </row>
    <row r="34" spans="2:21" s="47" customFormat="1" ht="30.75" customHeight="1" x14ac:dyDescent="0.2">
      <c r="B34" s="471"/>
      <c r="C34" s="478"/>
      <c r="D34" s="472"/>
      <c r="E34" s="472"/>
      <c r="F34" s="472"/>
      <c r="G34" s="472"/>
      <c r="H34" s="479"/>
      <c r="I34" s="472"/>
      <c r="J34" s="472"/>
      <c r="K34" s="46" t="s">
        <v>101</v>
      </c>
      <c r="L34" s="472"/>
      <c r="M34" s="477"/>
      <c r="N34" s="473"/>
      <c r="O34" s="474"/>
      <c r="P34" s="485"/>
      <c r="Q34" s="476"/>
      <c r="R34" s="470"/>
      <c r="S34" s="483"/>
      <c r="T34" s="493"/>
    </row>
    <row r="35" spans="2:21" s="47" customFormat="1" ht="40.5" customHeight="1" x14ac:dyDescent="0.2">
      <c r="B35" s="471"/>
      <c r="C35" s="478"/>
      <c r="D35" s="472" t="s">
        <v>102</v>
      </c>
      <c r="E35" s="472" t="s">
        <v>103</v>
      </c>
      <c r="F35" s="472" t="s">
        <v>104</v>
      </c>
      <c r="G35" s="472" t="s">
        <v>39</v>
      </c>
      <c r="H35" s="479">
        <v>14</v>
      </c>
      <c r="I35" s="472" t="s">
        <v>105</v>
      </c>
      <c r="J35" s="472" t="s">
        <v>106</v>
      </c>
      <c r="K35" s="46" t="s">
        <v>107</v>
      </c>
      <c r="L35" s="472" t="s">
        <v>27</v>
      </c>
      <c r="M35" s="477">
        <v>44742</v>
      </c>
      <c r="N35" s="473">
        <v>0.04</v>
      </c>
      <c r="O35" s="474">
        <v>11</v>
      </c>
      <c r="P35" s="485">
        <v>0</v>
      </c>
      <c r="Q35" s="476">
        <f t="shared" ref="Q35" si="14">P35/O35</f>
        <v>0</v>
      </c>
      <c r="R35" s="470" t="str">
        <f>IF(Q35&gt;90%,"EXCELENTE",IF(Q35&gt;80%,"SATISFACTORIO",IF(Q35&gt;70%,"REGULAR","DEFICIENTE")))</f>
        <v>DEFICIENTE</v>
      </c>
      <c r="S35" s="483">
        <f t="shared" si="7"/>
        <v>0</v>
      </c>
      <c r="T35" s="493" t="s">
        <v>1039</v>
      </c>
    </row>
    <row r="36" spans="2:21" s="47" customFormat="1" ht="36.75" customHeight="1" x14ac:dyDescent="0.2">
      <c r="B36" s="471"/>
      <c r="C36" s="478"/>
      <c r="D36" s="472"/>
      <c r="E36" s="472"/>
      <c r="F36" s="472"/>
      <c r="G36" s="472"/>
      <c r="H36" s="479"/>
      <c r="I36" s="472"/>
      <c r="J36" s="472"/>
      <c r="K36" s="46" t="s">
        <v>108</v>
      </c>
      <c r="L36" s="472"/>
      <c r="M36" s="477"/>
      <c r="N36" s="473"/>
      <c r="O36" s="474"/>
      <c r="P36" s="485"/>
      <c r="Q36" s="476"/>
      <c r="R36" s="470"/>
      <c r="S36" s="483"/>
      <c r="T36" s="493"/>
    </row>
    <row r="37" spans="2:21" s="56" customFormat="1" ht="96.75" customHeight="1" x14ac:dyDescent="0.25">
      <c r="B37" s="471" t="s">
        <v>95</v>
      </c>
      <c r="C37" s="472" t="s">
        <v>96</v>
      </c>
      <c r="D37" s="54" t="s">
        <v>102</v>
      </c>
      <c r="E37" s="54" t="s">
        <v>103</v>
      </c>
      <c r="F37" s="54" t="s">
        <v>104</v>
      </c>
      <c r="G37" s="54" t="s">
        <v>39</v>
      </c>
      <c r="H37" s="347">
        <v>15</v>
      </c>
      <c r="I37" s="349" t="s">
        <v>109</v>
      </c>
      <c r="J37" s="346" t="s">
        <v>110</v>
      </c>
      <c r="K37" s="46" t="s">
        <v>110</v>
      </c>
      <c r="L37" s="54" t="s">
        <v>111</v>
      </c>
      <c r="M37" s="55" t="s">
        <v>112</v>
      </c>
      <c r="N37" s="359">
        <v>0.04</v>
      </c>
      <c r="O37" s="363">
        <v>1</v>
      </c>
      <c r="P37" s="380">
        <v>1</v>
      </c>
      <c r="Q37" s="361">
        <f t="shared" ref="Q37" si="15">P37/O37</f>
        <v>1</v>
      </c>
      <c r="R37" s="356" t="str">
        <f>IF(Q37&gt;90%,"EXCELENTE",IF(Q37&gt;80%,"SATISFACTORIO",IF(Q37&gt;70%,"REGULAR","DEFICIENTE")))</f>
        <v>EXCELENTE</v>
      </c>
      <c r="S37" s="360">
        <f t="shared" si="7"/>
        <v>0.04</v>
      </c>
      <c r="T37" s="357" t="s">
        <v>1074</v>
      </c>
      <c r="U37" s="57"/>
    </row>
    <row r="38" spans="2:21" s="58" customFormat="1" ht="75" customHeight="1" x14ac:dyDescent="0.2">
      <c r="B38" s="471"/>
      <c r="C38" s="472"/>
      <c r="D38" s="54" t="s">
        <v>102</v>
      </c>
      <c r="E38" s="54" t="s">
        <v>103</v>
      </c>
      <c r="F38" s="54" t="s">
        <v>104</v>
      </c>
      <c r="G38" s="54" t="s">
        <v>39</v>
      </c>
      <c r="H38" s="347">
        <v>16</v>
      </c>
      <c r="I38" s="346" t="s">
        <v>113</v>
      </c>
      <c r="J38" s="346" t="s">
        <v>114</v>
      </c>
      <c r="K38" s="46" t="s">
        <v>115</v>
      </c>
      <c r="L38" s="54" t="s">
        <v>116</v>
      </c>
      <c r="M38" s="55" t="s">
        <v>117</v>
      </c>
      <c r="N38" s="359">
        <v>0.04</v>
      </c>
      <c r="O38" s="363">
        <v>1</v>
      </c>
      <c r="P38" s="380">
        <v>0.25</v>
      </c>
      <c r="Q38" s="361">
        <f>P38/O38</f>
        <v>0.25</v>
      </c>
      <c r="R38" s="356" t="str">
        <f>IF(Q38&gt;90%,"EXCELENTE",IF(Q38&gt;80%,"SATISFACTORIO",IF(Q38&gt;70%,"REGULAR","DEFICIENTE")))</f>
        <v>DEFICIENTE</v>
      </c>
      <c r="S38" s="360">
        <f>Q38*N38</f>
        <v>0.01</v>
      </c>
      <c r="T38" s="358" t="s">
        <v>1040</v>
      </c>
    </row>
    <row r="39" spans="2:21" s="59" customFormat="1" ht="48" customHeight="1" x14ac:dyDescent="0.2">
      <c r="B39" s="484" t="s">
        <v>18</v>
      </c>
      <c r="C39" s="478" t="s">
        <v>85</v>
      </c>
      <c r="D39" s="472" t="s">
        <v>61</v>
      </c>
      <c r="E39" s="472" t="s">
        <v>62</v>
      </c>
      <c r="F39" s="472" t="s">
        <v>63</v>
      </c>
      <c r="G39" s="472" t="s">
        <v>23</v>
      </c>
      <c r="H39" s="479">
        <v>17</v>
      </c>
      <c r="I39" s="478" t="s">
        <v>118</v>
      </c>
      <c r="J39" s="478" t="s">
        <v>119</v>
      </c>
      <c r="K39" s="49" t="s">
        <v>120</v>
      </c>
      <c r="L39" s="478" t="s">
        <v>121</v>
      </c>
      <c r="M39" s="480" t="s">
        <v>122</v>
      </c>
      <c r="N39" s="473">
        <v>0.04</v>
      </c>
      <c r="O39" s="474">
        <v>4</v>
      </c>
      <c r="P39" s="475">
        <v>0</v>
      </c>
      <c r="Q39" s="476">
        <f t="shared" ref="Q39" si="16">P39/O39</f>
        <v>0</v>
      </c>
      <c r="R39" s="481" t="str">
        <f>IF(Q39&gt;90%,"EXCELENTE",IF(Q39&gt;80%,"SATISFACTORIO",IF(Q39&gt;70%,"REGULAR","DEFICIENTE")))</f>
        <v>DEFICIENTE</v>
      </c>
      <c r="S39" s="483">
        <f>Q39*N39</f>
        <v>0</v>
      </c>
      <c r="T39" s="492" t="s">
        <v>1041</v>
      </c>
    </row>
    <row r="40" spans="2:21" s="59" customFormat="1" ht="48" customHeight="1" x14ac:dyDescent="0.2">
      <c r="B40" s="484"/>
      <c r="C40" s="478"/>
      <c r="D40" s="472"/>
      <c r="E40" s="472"/>
      <c r="F40" s="472"/>
      <c r="G40" s="472"/>
      <c r="H40" s="479"/>
      <c r="I40" s="478"/>
      <c r="J40" s="478"/>
      <c r="K40" s="50" t="s">
        <v>123</v>
      </c>
      <c r="L40" s="478"/>
      <c r="M40" s="480"/>
      <c r="N40" s="473"/>
      <c r="O40" s="474"/>
      <c r="P40" s="475"/>
      <c r="Q40" s="476"/>
      <c r="R40" s="482"/>
      <c r="S40" s="483"/>
      <c r="T40" s="492"/>
    </row>
    <row r="41" spans="2:21" s="47" customFormat="1" ht="71.25" customHeight="1" x14ac:dyDescent="0.2">
      <c r="B41" s="355" t="s">
        <v>77</v>
      </c>
      <c r="C41" s="346" t="s">
        <v>124</v>
      </c>
      <c r="D41" s="54" t="s">
        <v>79</v>
      </c>
      <c r="E41" s="54" t="s">
        <v>125</v>
      </c>
      <c r="F41" s="346" t="s">
        <v>22</v>
      </c>
      <c r="G41" s="54" t="s">
        <v>81</v>
      </c>
      <c r="H41" s="347">
        <v>18</v>
      </c>
      <c r="I41" s="349" t="s">
        <v>126</v>
      </c>
      <c r="J41" s="346" t="s">
        <v>127</v>
      </c>
      <c r="K41" s="60" t="s">
        <v>128</v>
      </c>
      <c r="L41" s="54" t="s">
        <v>27</v>
      </c>
      <c r="M41" s="348">
        <v>44804</v>
      </c>
      <c r="N41" s="359">
        <v>0.04</v>
      </c>
      <c r="O41" s="363">
        <v>1</v>
      </c>
      <c r="P41" s="380">
        <v>0.5</v>
      </c>
      <c r="Q41" s="361">
        <f t="shared" ref="Q41" si="17">P41/O41</f>
        <v>0.5</v>
      </c>
      <c r="R41" s="356" t="str">
        <f t="shared" ref="R41:R48" si="18">IF(Q41&gt;90%,"EXCELENTE",IF(Q41&gt;80%,"SATISFACTORIO",IF(Q41&gt;70%,"REGULAR","DEFICIENTE")))</f>
        <v>DEFICIENTE</v>
      </c>
      <c r="S41" s="360">
        <f t="shared" ref="S41" si="19">Q41*N41</f>
        <v>0.02</v>
      </c>
      <c r="T41" s="357" t="s">
        <v>983</v>
      </c>
    </row>
    <row r="42" spans="2:21" s="47" customFormat="1" ht="66" customHeight="1" x14ac:dyDescent="0.2">
      <c r="B42" s="471" t="s">
        <v>95</v>
      </c>
      <c r="C42" s="478" t="s">
        <v>96</v>
      </c>
      <c r="D42" s="54" t="s">
        <v>102</v>
      </c>
      <c r="E42" s="54" t="s">
        <v>103</v>
      </c>
      <c r="F42" s="1" t="s">
        <v>104</v>
      </c>
      <c r="G42" s="1" t="s">
        <v>129</v>
      </c>
      <c r="H42" s="347">
        <v>19</v>
      </c>
      <c r="I42" s="11" t="s">
        <v>130</v>
      </c>
      <c r="J42" s="54" t="s">
        <v>131</v>
      </c>
      <c r="K42" s="60" t="s">
        <v>132</v>
      </c>
      <c r="L42" s="54" t="s">
        <v>133</v>
      </c>
      <c r="M42" s="61">
        <v>44742</v>
      </c>
      <c r="N42" s="359">
        <v>0.04</v>
      </c>
      <c r="O42" s="363">
        <v>1</v>
      </c>
      <c r="P42" s="380">
        <v>0</v>
      </c>
      <c r="Q42" s="361">
        <f>P42/O42</f>
        <v>0</v>
      </c>
      <c r="R42" s="356" t="str">
        <f t="shared" si="18"/>
        <v>DEFICIENTE</v>
      </c>
      <c r="S42" s="360">
        <f>Q42*N42</f>
        <v>0</v>
      </c>
      <c r="T42" s="357" t="s">
        <v>1043</v>
      </c>
    </row>
    <row r="43" spans="2:21" s="67" customFormat="1" ht="66" customHeight="1" x14ac:dyDescent="0.2">
      <c r="B43" s="471"/>
      <c r="C43" s="478"/>
      <c r="D43" s="62" t="s">
        <v>45</v>
      </c>
      <c r="E43" s="62" t="s">
        <v>46</v>
      </c>
      <c r="F43" s="63" t="s">
        <v>22</v>
      </c>
      <c r="G43" s="62" t="s">
        <v>48</v>
      </c>
      <c r="H43" s="64">
        <v>20</v>
      </c>
      <c r="I43" s="345" t="s">
        <v>134</v>
      </c>
      <c r="J43" s="63" t="s">
        <v>135</v>
      </c>
      <c r="K43" s="65" t="s">
        <v>136</v>
      </c>
      <c r="L43" s="63" t="s">
        <v>43</v>
      </c>
      <c r="M43" s="66" t="s">
        <v>137</v>
      </c>
      <c r="N43" s="359">
        <v>0.04</v>
      </c>
      <c r="O43" s="363">
        <v>1</v>
      </c>
      <c r="P43" s="380">
        <v>1</v>
      </c>
      <c r="Q43" s="361">
        <f t="shared" ref="Q43" si="20">P43/O43</f>
        <v>1</v>
      </c>
      <c r="R43" s="356" t="str">
        <f t="shared" si="18"/>
        <v>EXCELENTE</v>
      </c>
      <c r="S43" s="360">
        <f t="shared" ref="S43" si="21">Q43*N43</f>
        <v>0.04</v>
      </c>
      <c r="T43" s="357" t="s">
        <v>1010</v>
      </c>
    </row>
    <row r="44" spans="2:21" s="58" customFormat="1" ht="66" customHeight="1" x14ac:dyDescent="0.2">
      <c r="B44" s="471"/>
      <c r="C44" s="478"/>
      <c r="D44" s="54" t="s">
        <v>20</v>
      </c>
      <c r="E44" s="54" t="s">
        <v>138</v>
      </c>
      <c r="F44" s="54" t="s">
        <v>22</v>
      </c>
      <c r="G44" s="54" t="s">
        <v>139</v>
      </c>
      <c r="H44" s="347">
        <v>21</v>
      </c>
      <c r="I44" s="55" t="s">
        <v>140</v>
      </c>
      <c r="J44" s="54" t="s">
        <v>141</v>
      </c>
      <c r="K44" s="51" t="s">
        <v>142</v>
      </c>
      <c r="L44" s="54" t="s">
        <v>43</v>
      </c>
      <c r="M44" s="55" t="s">
        <v>137</v>
      </c>
      <c r="N44" s="359">
        <v>0.04</v>
      </c>
      <c r="O44" s="363">
        <v>1</v>
      </c>
      <c r="P44" s="380">
        <v>1</v>
      </c>
      <c r="Q44" s="361">
        <f>P44/O44</f>
        <v>1</v>
      </c>
      <c r="R44" s="356" t="str">
        <f t="shared" si="18"/>
        <v>EXCELENTE</v>
      </c>
      <c r="S44" s="360">
        <f>Q44*N44</f>
        <v>0.04</v>
      </c>
      <c r="T44" s="358" t="s">
        <v>1042</v>
      </c>
    </row>
    <row r="45" spans="2:21" s="47" customFormat="1" ht="76.5" customHeight="1" x14ac:dyDescent="0.2">
      <c r="B45" s="355" t="s">
        <v>18</v>
      </c>
      <c r="C45" s="54" t="s">
        <v>19</v>
      </c>
      <c r="D45" s="54" t="s">
        <v>143</v>
      </c>
      <c r="E45" s="54" t="s">
        <v>143</v>
      </c>
      <c r="F45" s="54" t="s">
        <v>143</v>
      </c>
      <c r="G45" s="54" t="s">
        <v>23</v>
      </c>
      <c r="H45" s="347">
        <v>22</v>
      </c>
      <c r="I45" s="349" t="s">
        <v>144</v>
      </c>
      <c r="J45" s="346" t="s">
        <v>145</v>
      </c>
      <c r="K45" s="46" t="s">
        <v>146</v>
      </c>
      <c r="L45" s="54" t="s">
        <v>147</v>
      </c>
      <c r="M45" s="55" t="s">
        <v>137</v>
      </c>
      <c r="N45" s="359">
        <v>0.04</v>
      </c>
      <c r="O45" s="363">
        <v>1</v>
      </c>
      <c r="P45" s="380">
        <v>0.8</v>
      </c>
      <c r="Q45" s="361">
        <f t="shared" ref="Q45:Q48" si="22">P45/O45</f>
        <v>0.8</v>
      </c>
      <c r="R45" s="356" t="str">
        <f t="shared" si="18"/>
        <v>REGULAR</v>
      </c>
      <c r="S45" s="360">
        <f t="shared" ref="S45:S48" si="23">Q45*N45</f>
        <v>3.2000000000000001E-2</v>
      </c>
      <c r="T45" s="357" t="s">
        <v>1011</v>
      </c>
    </row>
    <row r="46" spans="2:21" s="47" customFormat="1" ht="48" x14ac:dyDescent="0.2">
      <c r="B46" s="471" t="s">
        <v>95</v>
      </c>
      <c r="C46" s="472" t="s">
        <v>96</v>
      </c>
      <c r="D46" s="54" t="s">
        <v>102</v>
      </c>
      <c r="E46" s="54" t="s">
        <v>103</v>
      </c>
      <c r="F46" s="54" t="s">
        <v>104</v>
      </c>
      <c r="G46" s="54" t="s">
        <v>39</v>
      </c>
      <c r="H46" s="347">
        <v>23</v>
      </c>
      <c r="I46" s="344" t="s">
        <v>148</v>
      </c>
      <c r="J46" s="68" t="s">
        <v>149</v>
      </c>
      <c r="K46" s="69" t="s">
        <v>149</v>
      </c>
      <c r="L46" s="54" t="s">
        <v>150</v>
      </c>
      <c r="M46" s="55" t="s">
        <v>151</v>
      </c>
      <c r="N46" s="359">
        <v>0.04</v>
      </c>
      <c r="O46" s="363">
        <v>1</v>
      </c>
      <c r="P46" s="380">
        <v>1</v>
      </c>
      <c r="Q46" s="361">
        <f t="shared" si="22"/>
        <v>1</v>
      </c>
      <c r="R46" s="356" t="str">
        <f t="shared" si="18"/>
        <v>EXCELENTE</v>
      </c>
      <c r="S46" s="360">
        <f t="shared" si="23"/>
        <v>0.04</v>
      </c>
      <c r="T46" s="357" t="s">
        <v>1075</v>
      </c>
    </row>
    <row r="47" spans="2:21" s="47" customFormat="1" ht="81" customHeight="1" x14ac:dyDescent="0.2">
      <c r="B47" s="471"/>
      <c r="C47" s="472"/>
      <c r="D47" s="54" t="s">
        <v>152</v>
      </c>
      <c r="E47" s="54" t="s">
        <v>38</v>
      </c>
      <c r="F47" s="54" t="s">
        <v>153</v>
      </c>
      <c r="G47" s="54" t="s">
        <v>154</v>
      </c>
      <c r="H47" s="347">
        <v>24</v>
      </c>
      <c r="I47" s="54" t="s">
        <v>155</v>
      </c>
      <c r="J47" s="54" t="s">
        <v>156</v>
      </c>
      <c r="K47" s="46" t="s">
        <v>157</v>
      </c>
      <c r="L47" s="54" t="s">
        <v>150</v>
      </c>
      <c r="M47" s="389" t="s">
        <v>117</v>
      </c>
      <c r="N47" s="384">
        <v>0.04</v>
      </c>
      <c r="O47" s="384">
        <v>1</v>
      </c>
      <c r="P47" s="385">
        <v>0</v>
      </c>
      <c r="Q47" s="386">
        <f t="shared" si="22"/>
        <v>0</v>
      </c>
      <c r="R47" s="368" t="str">
        <f t="shared" si="18"/>
        <v>DEFICIENTE</v>
      </c>
      <c r="S47" s="387">
        <f t="shared" si="23"/>
        <v>0</v>
      </c>
      <c r="T47" s="390" t="s">
        <v>1043</v>
      </c>
    </row>
    <row r="48" spans="2:21" s="47" customFormat="1" ht="73.5" customHeight="1" x14ac:dyDescent="0.2">
      <c r="B48" s="471"/>
      <c r="C48" s="472"/>
      <c r="D48" s="54" t="s">
        <v>79</v>
      </c>
      <c r="E48" s="54" t="s">
        <v>103</v>
      </c>
      <c r="F48" s="54" t="s">
        <v>104</v>
      </c>
      <c r="G48" s="1" t="s">
        <v>158</v>
      </c>
      <c r="H48" s="347">
        <v>25</v>
      </c>
      <c r="I48" s="54" t="s">
        <v>159</v>
      </c>
      <c r="J48" s="54" t="s">
        <v>160</v>
      </c>
      <c r="K48" s="46" t="s">
        <v>161</v>
      </c>
      <c r="L48" s="388" t="s">
        <v>162</v>
      </c>
      <c r="M48" s="55" t="s">
        <v>151</v>
      </c>
      <c r="N48" s="367">
        <v>0.04</v>
      </c>
      <c r="O48" s="367">
        <v>1</v>
      </c>
      <c r="P48" s="380">
        <v>1</v>
      </c>
      <c r="Q48" s="365">
        <f t="shared" si="22"/>
        <v>1</v>
      </c>
      <c r="R48" s="369" t="str">
        <f t="shared" si="18"/>
        <v>EXCELENTE</v>
      </c>
      <c r="S48" s="366">
        <f t="shared" si="23"/>
        <v>0.04</v>
      </c>
      <c r="T48" s="364" t="s">
        <v>1006</v>
      </c>
    </row>
    <row r="49" spans="2:20" s="47" customFormat="1" ht="15" x14ac:dyDescent="0.2">
      <c r="B49" s="70"/>
      <c r="D49" s="71"/>
      <c r="E49" s="71"/>
      <c r="F49" s="71"/>
      <c r="H49" s="72"/>
      <c r="I49" s="72"/>
      <c r="J49" s="58"/>
      <c r="K49" s="58"/>
      <c r="L49" s="58"/>
      <c r="M49" s="58"/>
      <c r="N49" s="18">
        <f>SUM(N9:N48)</f>
        <v>1.0000000000000002</v>
      </c>
      <c r="O49" s="73"/>
      <c r="P49" s="74"/>
      <c r="Q49" s="18"/>
      <c r="R49" s="18"/>
      <c r="S49" s="18">
        <f>SUM(S9:S48)</f>
        <v>0.59389842888627231</v>
      </c>
      <c r="T49" s="383"/>
    </row>
    <row r="50" spans="2:20" x14ac:dyDescent="0.2">
      <c r="N50" s="75"/>
      <c r="O50" s="75"/>
      <c r="P50" s="76"/>
      <c r="Q50" s="75"/>
      <c r="R50" s="75"/>
      <c r="S50" s="76"/>
    </row>
    <row r="51" spans="2:20" ht="15" customHeight="1" x14ac:dyDescent="0.25">
      <c r="I51" s="381" t="s">
        <v>1067</v>
      </c>
    </row>
    <row r="52" spans="2:20" ht="15" customHeight="1" x14ac:dyDescent="0.25">
      <c r="I52" s="382" t="s">
        <v>1068</v>
      </c>
    </row>
    <row r="53" spans="2:20" ht="15" customHeight="1" x14ac:dyDescent="0.25">
      <c r="I53" s="382" t="s">
        <v>1069</v>
      </c>
    </row>
    <row r="54" spans="2:20" ht="15" customHeight="1" x14ac:dyDescent="0.25">
      <c r="I54" s="382" t="s">
        <v>1070</v>
      </c>
    </row>
    <row r="55" spans="2:20" ht="15" customHeight="1" x14ac:dyDescent="0.25">
      <c r="I55" s="382" t="s">
        <v>1071</v>
      </c>
    </row>
  </sheetData>
  <sheetProtection sheet="1" objects="1" scenarios="1"/>
  <mergeCells count="279">
    <mergeCell ref="T29:T30"/>
    <mergeCell ref="T31:T32"/>
    <mergeCell ref="T33:T34"/>
    <mergeCell ref="T35:T36"/>
    <mergeCell ref="T39:T40"/>
    <mergeCell ref="T7:T8"/>
    <mergeCell ref="T9:T10"/>
    <mergeCell ref="T11:T12"/>
    <mergeCell ref="T13:T14"/>
    <mergeCell ref="T15:T16"/>
    <mergeCell ref="T17:T18"/>
    <mergeCell ref="T19:T20"/>
    <mergeCell ref="T21:T22"/>
    <mergeCell ref="T23:T24"/>
    <mergeCell ref="T25:T26"/>
    <mergeCell ref="T27:T28"/>
    <mergeCell ref="P11:P12"/>
    <mergeCell ref="Q11:Q12"/>
    <mergeCell ref="S11:S12"/>
    <mergeCell ref="L11:L12"/>
    <mergeCell ref="M11:M12"/>
    <mergeCell ref="N11:N12"/>
    <mergeCell ref="O11:O12"/>
    <mergeCell ref="P9:P10"/>
    <mergeCell ref="Q9:Q10"/>
    <mergeCell ref="R9:R10"/>
    <mergeCell ref="R11:R12"/>
    <mergeCell ref="B2:T2"/>
    <mergeCell ref="B3:T3"/>
    <mergeCell ref="N7:N8"/>
    <mergeCell ref="O7:O8"/>
    <mergeCell ref="P7:P8"/>
    <mergeCell ref="Q7:Q8"/>
    <mergeCell ref="S7:S8"/>
    <mergeCell ref="D9:D10"/>
    <mergeCell ref="E9:E10"/>
    <mergeCell ref="F9:F10"/>
    <mergeCell ref="N9:N10"/>
    <mergeCell ref="O9:O10"/>
    <mergeCell ref="L9:L10"/>
    <mergeCell ref="M9:M10"/>
    <mergeCell ref="S9:S10"/>
    <mergeCell ref="B7:C7"/>
    <mergeCell ref="D7:G7"/>
    <mergeCell ref="H7:I8"/>
    <mergeCell ref="J7:J8"/>
    <mergeCell ref="K7:K8"/>
    <mergeCell ref="L7:L8"/>
    <mergeCell ref="M7:M8"/>
    <mergeCell ref="B5:T5"/>
    <mergeCell ref="R7:R8"/>
    <mergeCell ref="B13:B14"/>
    <mergeCell ref="C13:C14"/>
    <mergeCell ref="D13:D14"/>
    <mergeCell ref="E13:E14"/>
    <mergeCell ref="F13:F14"/>
    <mergeCell ref="G13:G14"/>
    <mergeCell ref="H13:H14"/>
    <mergeCell ref="I11:I12"/>
    <mergeCell ref="J11:J12"/>
    <mergeCell ref="B9:B12"/>
    <mergeCell ref="C9:C12"/>
    <mergeCell ref="G9:G10"/>
    <mergeCell ref="H9:H10"/>
    <mergeCell ref="I9:I10"/>
    <mergeCell ref="J9:J10"/>
    <mergeCell ref="D11:D12"/>
    <mergeCell ref="E11:E12"/>
    <mergeCell ref="F11:F12"/>
    <mergeCell ref="G11:G12"/>
    <mergeCell ref="H11:H12"/>
    <mergeCell ref="P13:P14"/>
    <mergeCell ref="Q13:Q14"/>
    <mergeCell ref="S13:S14"/>
    <mergeCell ref="L13:L14"/>
    <mergeCell ref="M13:M14"/>
    <mergeCell ref="N13:N14"/>
    <mergeCell ref="B15:B18"/>
    <mergeCell ref="C15:C18"/>
    <mergeCell ref="D15:D16"/>
    <mergeCell ref="E15:E16"/>
    <mergeCell ref="F15:F16"/>
    <mergeCell ref="G15:G16"/>
    <mergeCell ref="H15:H16"/>
    <mergeCell ref="I13:I14"/>
    <mergeCell ref="J13:J14"/>
    <mergeCell ref="O13:O14"/>
    <mergeCell ref="P15:P16"/>
    <mergeCell ref="Q15:Q16"/>
    <mergeCell ref="S15:S16"/>
    <mergeCell ref="D17:D18"/>
    <mergeCell ref="E17:E18"/>
    <mergeCell ref="F17:F18"/>
    <mergeCell ref="G17:G18"/>
    <mergeCell ref="H17:H18"/>
    <mergeCell ref="I17:I18"/>
    <mergeCell ref="J17:J18"/>
    <mergeCell ref="I15:I16"/>
    <mergeCell ref="J15:J16"/>
    <mergeCell ref="L15:L16"/>
    <mergeCell ref="M15:M16"/>
    <mergeCell ref="N15:N16"/>
    <mergeCell ref="O15:O16"/>
    <mergeCell ref="S17:S18"/>
    <mergeCell ref="L17:L18"/>
    <mergeCell ref="M17:M18"/>
    <mergeCell ref="N17:N18"/>
    <mergeCell ref="O17:O18"/>
    <mergeCell ref="P17:P18"/>
    <mergeCell ref="Q17:Q18"/>
    <mergeCell ref="B19:B26"/>
    <mergeCell ref="C19:C26"/>
    <mergeCell ref="D19:D20"/>
    <mergeCell ref="E19:E20"/>
    <mergeCell ref="F19:F20"/>
    <mergeCell ref="G19:G20"/>
    <mergeCell ref="H19:H20"/>
    <mergeCell ref="I19:I20"/>
    <mergeCell ref="J19:J20"/>
    <mergeCell ref="D23:D24"/>
    <mergeCell ref="E23:E24"/>
    <mergeCell ref="F23:F24"/>
    <mergeCell ref="G23:G24"/>
    <mergeCell ref="H23:H24"/>
    <mergeCell ref="S19:S20"/>
    <mergeCell ref="D21:D22"/>
    <mergeCell ref="E21:E22"/>
    <mergeCell ref="F21:F22"/>
    <mergeCell ref="G21:G22"/>
    <mergeCell ref="H21:H22"/>
    <mergeCell ref="I21:I22"/>
    <mergeCell ref="J21:J22"/>
    <mergeCell ref="L21:L22"/>
    <mergeCell ref="M21:M22"/>
    <mergeCell ref="L19:L20"/>
    <mergeCell ref="M19:M20"/>
    <mergeCell ref="N19:N20"/>
    <mergeCell ref="O19:O20"/>
    <mergeCell ref="P19:P20"/>
    <mergeCell ref="Q19:Q20"/>
    <mergeCell ref="N21:N22"/>
    <mergeCell ref="O21:O22"/>
    <mergeCell ref="P21:P22"/>
    <mergeCell ref="Q21:Q22"/>
    <mergeCell ref="S21:S22"/>
    <mergeCell ref="P23:P24"/>
    <mergeCell ref="Q23:Q24"/>
    <mergeCell ref="S23:S24"/>
    <mergeCell ref="D25:D26"/>
    <mergeCell ref="E25:E26"/>
    <mergeCell ref="F25:F26"/>
    <mergeCell ref="G25:G26"/>
    <mergeCell ref="H25:H26"/>
    <mergeCell ref="I25:I26"/>
    <mergeCell ref="J25:J26"/>
    <mergeCell ref="I23:I24"/>
    <mergeCell ref="J23:J24"/>
    <mergeCell ref="L23:L24"/>
    <mergeCell ref="M23:M24"/>
    <mergeCell ref="N23:N24"/>
    <mergeCell ref="O23:O24"/>
    <mergeCell ref="S25:S26"/>
    <mergeCell ref="L25:L26"/>
    <mergeCell ref="M25:M26"/>
    <mergeCell ref="N25:N26"/>
    <mergeCell ref="O25:O26"/>
    <mergeCell ref="P25:P26"/>
    <mergeCell ref="Q25:Q26"/>
    <mergeCell ref="R25:R26"/>
    <mergeCell ref="B27:B28"/>
    <mergeCell ref="C27:C28"/>
    <mergeCell ref="D27:D28"/>
    <mergeCell ref="E27:E28"/>
    <mergeCell ref="F27:F28"/>
    <mergeCell ref="G27:G28"/>
    <mergeCell ref="H27:H28"/>
    <mergeCell ref="I27:I28"/>
    <mergeCell ref="J27:J28"/>
    <mergeCell ref="S27:S28"/>
    <mergeCell ref="B29:B32"/>
    <mergeCell ref="C29:C32"/>
    <mergeCell ref="D29:D30"/>
    <mergeCell ref="E29:E30"/>
    <mergeCell ref="F29:F30"/>
    <mergeCell ref="G29:G30"/>
    <mergeCell ref="H29:H30"/>
    <mergeCell ref="I29:I30"/>
    <mergeCell ref="J29:J30"/>
    <mergeCell ref="L27:L28"/>
    <mergeCell ref="M27:M28"/>
    <mergeCell ref="N27:N28"/>
    <mergeCell ref="O27:O28"/>
    <mergeCell ref="P27:P28"/>
    <mergeCell ref="Q27:Q28"/>
    <mergeCell ref="S29:S30"/>
    <mergeCell ref="D31:D32"/>
    <mergeCell ref="E31:E32"/>
    <mergeCell ref="F31:F32"/>
    <mergeCell ref="G31:G32"/>
    <mergeCell ref="H31:H32"/>
    <mergeCell ref="I31:I32"/>
    <mergeCell ref="J31:J32"/>
    <mergeCell ref="S31:S32"/>
    <mergeCell ref="B33:B36"/>
    <mergeCell ref="C33:C36"/>
    <mergeCell ref="D33:D34"/>
    <mergeCell ref="E33:E34"/>
    <mergeCell ref="F33:F34"/>
    <mergeCell ref="N33:N34"/>
    <mergeCell ref="O33:O34"/>
    <mergeCell ref="P33:P34"/>
    <mergeCell ref="Q33:Q34"/>
    <mergeCell ref="S33:S34"/>
    <mergeCell ref="D35:D36"/>
    <mergeCell ref="E35:E36"/>
    <mergeCell ref="F35:F36"/>
    <mergeCell ref="G35:G36"/>
    <mergeCell ref="H35:H36"/>
    <mergeCell ref="G33:G34"/>
    <mergeCell ref="H33:H34"/>
    <mergeCell ref="I33:I34"/>
    <mergeCell ref="J33:J34"/>
    <mergeCell ref="L33:L34"/>
    <mergeCell ref="M33:M34"/>
    <mergeCell ref="P35:P36"/>
    <mergeCell ref="Q35:Q36"/>
    <mergeCell ref="S35:S36"/>
    <mergeCell ref="B37:B38"/>
    <mergeCell ref="C37:C38"/>
    <mergeCell ref="B39:B40"/>
    <mergeCell ref="C39:C40"/>
    <mergeCell ref="D39:D40"/>
    <mergeCell ref="E39:E40"/>
    <mergeCell ref="F39:F40"/>
    <mergeCell ref="I35:I36"/>
    <mergeCell ref="J35:J36"/>
    <mergeCell ref="L35:L36"/>
    <mergeCell ref="M35:M36"/>
    <mergeCell ref="N35:N36"/>
    <mergeCell ref="O35:O36"/>
    <mergeCell ref="S39:S40"/>
    <mergeCell ref="L29:L30"/>
    <mergeCell ref="M29:M30"/>
    <mergeCell ref="N29:N30"/>
    <mergeCell ref="O29:O30"/>
    <mergeCell ref="P29:P30"/>
    <mergeCell ref="Q29:Q30"/>
    <mergeCell ref="N31:N32"/>
    <mergeCell ref="O31:O32"/>
    <mergeCell ref="P31:P32"/>
    <mergeCell ref="Q31:Q32"/>
    <mergeCell ref="R33:R34"/>
    <mergeCell ref="R35:R36"/>
    <mergeCell ref="B46:B48"/>
    <mergeCell ref="C46:C48"/>
    <mergeCell ref="N39:N40"/>
    <mergeCell ref="O39:O40"/>
    <mergeCell ref="P39:P40"/>
    <mergeCell ref="Q39:Q40"/>
    <mergeCell ref="L31:L32"/>
    <mergeCell ref="M31:M32"/>
    <mergeCell ref="B42:B44"/>
    <mergeCell ref="C42:C44"/>
    <mergeCell ref="G39:G40"/>
    <mergeCell ref="H39:H40"/>
    <mergeCell ref="I39:I40"/>
    <mergeCell ref="J39:J40"/>
    <mergeCell ref="L39:L40"/>
    <mergeCell ref="M39:M40"/>
    <mergeCell ref="R39:R40"/>
    <mergeCell ref="R13:R14"/>
    <mergeCell ref="R15:R16"/>
    <mergeCell ref="R17:R18"/>
    <mergeCell ref="R19:R20"/>
    <mergeCell ref="R21:R22"/>
    <mergeCell ref="R23:R24"/>
    <mergeCell ref="R27:R28"/>
    <mergeCell ref="R29:R30"/>
    <mergeCell ref="R31:R32"/>
  </mergeCells>
  <conditionalFormatting sqref="Q9:R9 Q10">
    <cfRule type="iconSet" priority="48">
      <iconSet>
        <cfvo type="percent" val="0"/>
        <cfvo type="num" val="0.70099999999999996"/>
        <cfvo type="num" val="0.80100000000000005"/>
      </iconSet>
    </cfRule>
  </conditionalFormatting>
  <conditionalFormatting sqref="Q11:Q12">
    <cfRule type="iconSet" priority="47">
      <iconSet>
        <cfvo type="percent" val="0"/>
        <cfvo type="num" val="0.70099999999999996"/>
        <cfvo type="num" val="0.80100000000000005"/>
      </iconSet>
    </cfRule>
  </conditionalFormatting>
  <conditionalFormatting sqref="Q13:Q14">
    <cfRule type="iconSet" priority="46">
      <iconSet>
        <cfvo type="percent" val="0"/>
        <cfvo type="num" val="0.70099999999999996"/>
        <cfvo type="num" val="0.80100000000000005"/>
      </iconSet>
    </cfRule>
  </conditionalFormatting>
  <conditionalFormatting sqref="Q15:Q16">
    <cfRule type="iconSet" priority="45">
      <iconSet>
        <cfvo type="percent" val="0"/>
        <cfvo type="num" val="0.70099999999999996"/>
        <cfvo type="num" val="0.80100000000000005"/>
      </iconSet>
    </cfRule>
  </conditionalFormatting>
  <conditionalFormatting sqref="Q17:Q18">
    <cfRule type="iconSet" priority="44">
      <iconSet>
        <cfvo type="percent" val="0"/>
        <cfvo type="num" val="0.70099999999999996"/>
        <cfvo type="num" val="0.80100000000000005"/>
      </iconSet>
    </cfRule>
  </conditionalFormatting>
  <conditionalFormatting sqref="Q19:Q20">
    <cfRule type="iconSet" priority="43">
      <iconSet>
        <cfvo type="percent" val="0"/>
        <cfvo type="num" val="0.70099999999999996"/>
        <cfvo type="num" val="0.80100000000000005"/>
      </iconSet>
    </cfRule>
  </conditionalFormatting>
  <conditionalFormatting sqref="Q21:Q22">
    <cfRule type="iconSet" priority="42">
      <iconSet>
        <cfvo type="percent" val="0"/>
        <cfvo type="num" val="0.70099999999999996"/>
        <cfvo type="num" val="0.80100000000000005"/>
      </iconSet>
    </cfRule>
  </conditionalFormatting>
  <conditionalFormatting sqref="Q23:Q24">
    <cfRule type="iconSet" priority="41">
      <iconSet>
        <cfvo type="percent" val="0"/>
        <cfvo type="num" val="0.70099999999999996"/>
        <cfvo type="num" val="0.80100000000000005"/>
      </iconSet>
    </cfRule>
  </conditionalFormatting>
  <conditionalFormatting sqref="Q25:Q26">
    <cfRule type="iconSet" priority="40">
      <iconSet>
        <cfvo type="percent" val="0"/>
        <cfvo type="num" val="0.70099999999999996"/>
        <cfvo type="num" val="0.80100000000000005"/>
      </iconSet>
    </cfRule>
  </conditionalFormatting>
  <conditionalFormatting sqref="Q27:Q28">
    <cfRule type="iconSet" priority="39">
      <iconSet>
        <cfvo type="percent" val="0"/>
        <cfvo type="num" val="0.70099999999999996"/>
        <cfvo type="num" val="0.80100000000000005"/>
      </iconSet>
    </cfRule>
  </conditionalFormatting>
  <conditionalFormatting sqref="Q29:Q30">
    <cfRule type="iconSet" priority="38">
      <iconSet>
        <cfvo type="percent" val="0"/>
        <cfvo type="num" val="0.70099999999999996"/>
        <cfvo type="num" val="0.80100000000000005"/>
      </iconSet>
    </cfRule>
  </conditionalFormatting>
  <conditionalFormatting sqref="Q31:Q32">
    <cfRule type="iconSet" priority="37">
      <iconSet>
        <cfvo type="percent" val="0"/>
        <cfvo type="num" val="0.70099999999999996"/>
        <cfvo type="num" val="0.80100000000000005"/>
      </iconSet>
    </cfRule>
  </conditionalFormatting>
  <conditionalFormatting sqref="Q33:Q34">
    <cfRule type="iconSet" priority="36">
      <iconSet>
        <cfvo type="percent" val="0"/>
        <cfvo type="num" val="0.70099999999999996"/>
        <cfvo type="num" val="0.80100000000000005"/>
      </iconSet>
    </cfRule>
  </conditionalFormatting>
  <conditionalFormatting sqref="Q35:Q36">
    <cfRule type="iconSet" priority="35">
      <iconSet>
        <cfvo type="percent" val="0"/>
        <cfvo type="num" val="0.70099999999999996"/>
        <cfvo type="num" val="0.80100000000000005"/>
      </iconSet>
    </cfRule>
  </conditionalFormatting>
  <conditionalFormatting sqref="Q37:Q38">
    <cfRule type="iconSet" priority="34">
      <iconSet>
        <cfvo type="percent" val="0"/>
        <cfvo type="num" val="0.70099999999999996"/>
        <cfvo type="num" val="0.80100000000000005"/>
      </iconSet>
    </cfRule>
  </conditionalFormatting>
  <conditionalFormatting sqref="Q39">
    <cfRule type="iconSet" priority="33">
      <iconSet>
        <cfvo type="percent" val="0"/>
        <cfvo type="num" val="0.70099999999999996"/>
        <cfvo type="num" val="0.80100000000000005"/>
      </iconSet>
    </cfRule>
  </conditionalFormatting>
  <conditionalFormatting sqref="Q41">
    <cfRule type="iconSet" priority="32">
      <iconSet>
        <cfvo type="percent" val="0"/>
        <cfvo type="num" val="0.70099999999999996"/>
        <cfvo type="num" val="0.80100000000000005"/>
      </iconSet>
    </cfRule>
  </conditionalFormatting>
  <conditionalFormatting sqref="Q42">
    <cfRule type="iconSet" priority="31">
      <iconSet>
        <cfvo type="percent" val="0"/>
        <cfvo type="num" val="0.70099999999999996"/>
        <cfvo type="num" val="0.80100000000000005"/>
      </iconSet>
    </cfRule>
  </conditionalFormatting>
  <conditionalFormatting sqref="Q43">
    <cfRule type="iconSet" priority="30">
      <iconSet>
        <cfvo type="percent" val="0"/>
        <cfvo type="num" val="0.70099999999999996"/>
        <cfvo type="num" val="0.80100000000000005"/>
      </iconSet>
    </cfRule>
  </conditionalFormatting>
  <conditionalFormatting sqref="Q44">
    <cfRule type="iconSet" priority="29">
      <iconSet>
        <cfvo type="percent" val="0"/>
        <cfvo type="num" val="0.70099999999999996"/>
        <cfvo type="num" val="0.80100000000000005"/>
      </iconSet>
    </cfRule>
  </conditionalFormatting>
  <conditionalFormatting sqref="Q45:Q46">
    <cfRule type="iconSet" priority="28">
      <iconSet>
        <cfvo type="percent" val="0"/>
        <cfvo type="num" val="0.70099999999999996"/>
        <cfvo type="num" val="0.80100000000000005"/>
      </iconSet>
    </cfRule>
  </conditionalFormatting>
  <conditionalFormatting sqref="Q47">
    <cfRule type="iconSet" priority="26">
      <iconSet>
        <cfvo type="percent" val="0"/>
        <cfvo type="num" val="0.70099999999999996"/>
        <cfvo type="num" val="0.80100000000000005"/>
      </iconSet>
    </cfRule>
  </conditionalFormatting>
  <conditionalFormatting sqref="Q48">
    <cfRule type="iconSet" priority="25">
      <iconSet>
        <cfvo type="percent" val="0"/>
        <cfvo type="num" val="0.70099999999999996"/>
        <cfvo type="num" val="0.80100000000000005"/>
      </iconSet>
    </cfRule>
  </conditionalFormatting>
  <conditionalFormatting sqref="R11">
    <cfRule type="iconSet" priority="24">
      <iconSet>
        <cfvo type="percent" val="0"/>
        <cfvo type="num" val="0.70099999999999996"/>
        <cfvo type="num" val="0.80100000000000005"/>
      </iconSet>
    </cfRule>
  </conditionalFormatting>
  <conditionalFormatting sqref="R13">
    <cfRule type="iconSet" priority="23">
      <iconSet>
        <cfvo type="percent" val="0"/>
        <cfvo type="num" val="0.70099999999999996"/>
        <cfvo type="num" val="0.80100000000000005"/>
      </iconSet>
    </cfRule>
  </conditionalFormatting>
  <conditionalFormatting sqref="R15">
    <cfRule type="iconSet" priority="22">
      <iconSet>
        <cfvo type="percent" val="0"/>
        <cfvo type="num" val="0.70099999999999996"/>
        <cfvo type="num" val="0.80100000000000005"/>
      </iconSet>
    </cfRule>
  </conditionalFormatting>
  <conditionalFormatting sqref="R17">
    <cfRule type="iconSet" priority="21">
      <iconSet>
        <cfvo type="percent" val="0"/>
        <cfvo type="num" val="0.70099999999999996"/>
        <cfvo type="num" val="0.80100000000000005"/>
      </iconSet>
    </cfRule>
  </conditionalFormatting>
  <conditionalFormatting sqref="R19">
    <cfRule type="iconSet" priority="20">
      <iconSet>
        <cfvo type="percent" val="0"/>
        <cfvo type="num" val="0.70099999999999996"/>
        <cfvo type="num" val="0.80100000000000005"/>
      </iconSet>
    </cfRule>
  </conditionalFormatting>
  <conditionalFormatting sqref="R21">
    <cfRule type="iconSet" priority="19">
      <iconSet>
        <cfvo type="percent" val="0"/>
        <cfvo type="num" val="0.70099999999999996"/>
        <cfvo type="num" val="0.80100000000000005"/>
      </iconSet>
    </cfRule>
  </conditionalFormatting>
  <conditionalFormatting sqref="R23">
    <cfRule type="iconSet" priority="18">
      <iconSet>
        <cfvo type="percent" val="0"/>
        <cfvo type="num" val="0.70099999999999996"/>
        <cfvo type="num" val="0.80100000000000005"/>
      </iconSet>
    </cfRule>
  </conditionalFormatting>
  <conditionalFormatting sqref="R25">
    <cfRule type="iconSet" priority="17">
      <iconSet>
        <cfvo type="percent" val="0"/>
        <cfvo type="num" val="0.70099999999999996"/>
        <cfvo type="num" val="0.80100000000000005"/>
      </iconSet>
    </cfRule>
  </conditionalFormatting>
  <conditionalFormatting sqref="R27">
    <cfRule type="iconSet" priority="16">
      <iconSet>
        <cfvo type="percent" val="0"/>
        <cfvo type="num" val="0.70099999999999996"/>
        <cfvo type="num" val="0.80100000000000005"/>
      </iconSet>
    </cfRule>
  </conditionalFormatting>
  <conditionalFormatting sqref="R29">
    <cfRule type="iconSet" priority="15">
      <iconSet>
        <cfvo type="percent" val="0"/>
        <cfvo type="num" val="0.70099999999999996"/>
        <cfvo type="num" val="0.80100000000000005"/>
      </iconSet>
    </cfRule>
  </conditionalFormatting>
  <conditionalFormatting sqref="R31">
    <cfRule type="iconSet" priority="14">
      <iconSet>
        <cfvo type="percent" val="0"/>
        <cfvo type="num" val="0.70099999999999996"/>
        <cfvo type="num" val="0.80100000000000005"/>
      </iconSet>
    </cfRule>
  </conditionalFormatting>
  <conditionalFormatting sqref="R33">
    <cfRule type="iconSet" priority="13">
      <iconSet>
        <cfvo type="percent" val="0"/>
        <cfvo type="num" val="0.70099999999999996"/>
        <cfvo type="num" val="0.80100000000000005"/>
      </iconSet>
    </cfRule>
  </conditionalFormatting>
  <conditionalFormatting sqref="R35">
    <cfRule type="iconSet" priority="12">
      <iconSet>
        <cfvo type="percent" val="0"/>
        <cfvo type="num" val="0.70099999999999996"/>
        <cfvo type="num" val="0.80100000000000005"/>
      </iconSet>
    </cfRule>
  </conditionalFormatting>
  <conditionalFormatting sqref="R37">
    <cfRule type="iconSet" priority="11">
      <iconSet>
        <cfvo type="percent" val="0"/>
        <cfvo type="num" val="0.70099999999999996"/>
        <cfvo type="num" val="0.80100000000000005"/>
      </iconSet>
    </cfRule>
  </conditionalFormatting>
  <conditionalFormatting sqref="R38">
    <cfRule type="iconSet" priority="10">
      <iconSet>
        <cfvo type="percent" val="0"/>
        <cfvo type="num" val="0.70099999999999996"/>
        <cfvo type="num" val="0.80100000000000005"/>
      </iconSet>
    </cfRule>
  </conditionalFormatting>
  <conditionalFormatting sqref="R39">
    <cfRule type="iconSet" priority="9">
      <iconSet>
        <cfvo type="percent" val="0"/>
        <cfvo type="num" val="0.70099999999999996"/>
        <cfvo type="num" val="0.80100000000000005"/>
      </iconSet>
    </cfRule>
  </conditionalFormatting>
  <conditionalFormatting sqref="R41">
    <cfRule type="iconSet" priority="8">
      <iconSet>
        <cfvo type="percent" val="0"/>
        <cfvo type="num" val="0.70099999999999996"/>
        <cfvo type="num" val="0.80100000000000005"/>
      </iconSet>
    </cfRule>
  </conditionalFormatting>
  <conditionalFormatting sqref="R42">
    <cfRule type="iconSet" priority="7">
      <iconSet>
        <cfvo type="percent" val="0"/>
        <cfvo type="num" val="0.70099999999999996"/>
        <cfvo type="num" val="0.80100000000000005"/>
      </iconSet>
    </cfRule>
  </conditionalFormatting>
  <conditionalFormatting sqref="R43">
    <cfRule type="iconSet" priority="6">
      <iconSet>
        <cfvo type="percent" val="0"/>
        <cfvo type="num" val="0.70099999999999996"/>
        <cfvo type="num" val="0.80100000000000005"/>
      </iconSet>
    </cfRule>
  </conditionalFormatting>
  <conditionalFormatting sqref="R44">
    <cfRule type="iconSet" priority="5">
      <iconSet>
        <cfvo type="percent" val="0"/>
        <cfvo type="num" val="0.70099999999999996"/>
        <cfvo type="num" val="0.80100000000000005"/>
      </iconSet>
    </cfRule>
  </conditionalFormatting>
  <conditionalFormatting sqref="R45">
    <cfRule type="iconSet" priority="4">
      <iconSet>
        <cfvo type="percent" val="0"/>
        <cfvo type="num" val="0.70099999999999996"/>
        <cfvo type="num" val="0.80100000000000005"/>
      </iconSet>
    </cfRule>
  </conditionalFormatting>
  <conditionalFormatting sqref="R46">
    <cfRule type="iconSet" priority="3">
      <iconSet>
        <cfvo type="percent" val="0"/>
        <cfvo type="num" val="0.70099999999999996"/>
        <cfvo type="num" val="0.80100000000000005"/>
      </iconSet>
    </cfRule>
  </conditionalFormatting>
  <conditionalFormatting sqref="R47">
    <cfRule type="iconSet" priority="2">
      <iconSet>
        <cfvo type="percent" val="0"/>
        <cfvo type="num" val="0.70099999999999996"/>
        <cfvo type="num" val="0.80100000000000005"/>
      </iconSet>
    </cfRule>
  </conditionalFormatting>
  <conditionalFormatting sqref="R48">
    <cfRule type="iconSet" priority="1">
      <iconSet>
        <cfvo type="percent" val="0"/>
        <cfvo type="num" val="0.70099999999999996"/>
        <cfvo type="num" val="0.80100000000000005"/>
      </iconSet>
    </cfRule>
  </conditionalFormatting>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A6C3-731C-434B-8BED-4F9E950C97F8}">
  <sheetPr>
    <tabColor theme="4"/>
    <pageSetUpPr fitToPage="1"/>
  </sheetPr>
  <dimension ref="A7:F31"/>
  <sheetViews>
    <sheetView showGridLines="0" zoomScaleNormal="100" workbookViewId="0">
      <selection activeCell="N14" sqref="N14"/>
    </sheetView>
  </sheetViews>
  <sheetFormatPr baseColWidth="10" defaultRowHeight="14.25" x14ac:dyDescent="0.2"/>
  <cols>
    <col min="1" max="1" width="2.42578125" style="42" customWidth="1"/>
    <col min="2" max="2" width="54" style="42" customWidth="1"/>
    <col min="3" max="3" width="7.7109375" style="42" customWidth="1"/>
    <col min="4" max="4" width="19.85546875" style="42" bestFit="1" customWidth="1"/>
    <col min="5" max="5" width="20.140625" style="42" customWidth="1"/>
    <col min="6" max="6" width="14" style="42" bestFit="1" customWidth="1"/>
    <col min="7" max="16384" width="11.42578125" style="42"/>
  </cols>
  <sheetData>
    <row r="7" spans="1:6" ht="15.75" x14ac:dyDescent="0.25">
      <c r="B7" s="434" t="s">
        <v>1081</v>
      </c>
      <c r="C7" s="434"/>
      <c r="D7" s="434"/>
      <c r="E7" s="434"/>
      <c r="F7" s="434"/>
    </row>
    <row r="8" spans="1:6" ht="15.75" x14ac:dyDescent="0.25">
      <c r="B8" s="434" t="s">
        <v>1072</v>
      </c>
      <c r="C8" s="434"/>
      <c r="D8" s="434"/>
      <c r="E8" s="434"/>
      <c r="F8" s="434"/>
    </row>
    <row r="9" spans="1:6" ht="18" x14ac:dyDescent="0.25">
      <c r="B9" s="397"/>
      <c r="C9" s="397"/>
      <c r="D9" s="397"/>
      <c r="E9" s="397"/>
      <c r="F9" s="397"/>
    </row>
    <row r="10" spans="1:6" ht="24" x14ac:dyDescent="0.2">
      <c r="B10" s="402" t="s">
        <v>661</v>
      </c>
      <c r="C10" s="403" t="s">
        <v>9</v>
      </c>
      <c r="D10" s="403" t="s">
        <v>659</v>
      </c>
      <c r="E10" s="403" t="s">
        <v>660</v>
      </c>
      <c r="F10" s="404" t="s">
        <v>665</v>
      </c>
    </row>
    <row r="11" spans="1:6" s="399" customFormat="1" ht="23.25" customHeight="1" x14ac:dyDescent="0.25">
      <c r="A11" s="398"/>
      <c r="B11" s="405" t="s">
        <v>649</v>
      </c>
      <c r="C11" s="406">
        <v>1</v>
      </c>
      <c r="D11" s="407">
        <f>+'1 PINAR'!M17</f>
        <v>0.64</v>
      </c>
      <c r="E11" s="408" t="str">
        <f t="shared" ref="E11:E20" si="0">IF(D11&gt;90%,"EXCELENTE",IF(D11&gt;80%,"SATISFACTORIO",IF(D11&gt;70%,"REGULAR","DEFICIENTE")))</f>
        <v>DEFICIENTE</v>
      </c>
      <c r="F11" s="409">
        <f>+Tabla2[[#This Row],[CUMPLIMIENTO]]</f>
        <v>0.64</v>
      </c>
    </row>
    <row r="12" spans="1:6" s="399" customFormat="1" ht="23.25" customHeight="1" x14ac:dyDescent="0.25">
      <c r="A12" s="398"/>
      <c r="B12" s="405" t="s">
        <v>650</v>
      </c>
      <c r="C12" s="406">
        <v>1</v>
      </c>
      <c r="D12" s="407">
        <v>0.30690000000000001</v>
      </c>
      <c r="E12" s="408" t="str">
        <f t="shared" si="0"/>
        <v>DEFICIENTE</v>
      </c>
      <c r="F12" s="409">
        <f>+Tabla2[[#This Row],[CUMPLIMIENTO]]</f>
        <v>0.30690000000000001</v>
      </c>
    </row>
    <row r="13" spans="1:6" s="399" customFormat="1" ht="23.25" customHeight="1" x14ac:dyDescent="0.25">
      <c r="A13" s="398"/>
      <c r="B13" s="405" t="s">
        <v>651</v>
      </c>
      <c r="C13" s="406">
        <v>1</v>
      </c>
      <c r="D13" s="407">
        <f>+'5 PETH'!K24</f>
        <v>0.67043750000000002</v>
      </c>
      <c r="E13" s="408" t="str">
        <f t="shared" si="0"/>
        <v>DEFICIENTE</v>
      </c>
      <c r="F13" s="409">
        <f>+Tabla2[[#This Row],[CUMPLIMIENTO]]</f>
        <v>0.67043750000000002</v>
      </c>
    </row>
    <row r="14" spans="1:6" s="399" customFormat="1" ht="23.25" customHeight="1" x14ac:dyDescent="0.25">
      <c r="A14" s="398"/>
      <c r="B14" s="405" t="s">
        <v>652</v>
      </c>
      <c r="C14" s="406">
        <v>1</v>
      </c>
      <c r="D14" s="407">
        <f>+'6 PIC'!L20</f>
        <v>0.69936108672510833</v>
      </c>
      <c r="E14" s="408" t="str">
        <f t="shared" si="0"/>
        <v>DEFICIENTE</v>
      </c>
      <c r="F14" s="409">
        <f>+Tabla2[[#This Row],[CUMPLIMIENTO]]</f>
        <v>0.69936108672510833</v>
      </c>
    </row>
    <row r="15" spans="1:6" s="399" customFormat="1" ht="23.25" customHeight="1" x14ac:dyDescent="0.25">
      <c r="A15" s="398"/>
      <c r="B15" s="405" t="s">
        <v>653</v>
      </c>
      <c r="C15" s="406">
        <v>1</v>
      </c>
      <c r="D15" s="407">
        <f>+'7 Plan de Incentivos'!K17</f>
        <v>0.62037037037037035</v>
      </c>
      <c r="E15" s="408" t="str">
        <f t="shared" si="0"/>
        <v>DEFICIENTE</v>
      </c>
      <c r="F15" s="409">
        <f>+Tabla2[[#This Row],[CUMPLIMIENTO]]</f>
        <v>0.62037037037037035</v>
      </c>
    </row>
    <row r="16" spans="1:6" s="399" customFormat="1" ht="23.25" customHeight="1" x14ac:dyDescent="0.25">
      <c r="A16" s="398"/>
      <c r="B16" s="405" t="s">
        <v>654</v>
      </c>
      <c r="C16" s="406">
        <v>1</v>
      </c>
      <c r="D16" s="407">
        <f>+'8 PSST'!BO51</f>
        <v>0.86199999999999999</v>
      </c>
      <c r="E16" s="408" t="str">
        <f t="shared" si="0"/>
        <v>SATISFACTORIO</v>
      </c>
      <c r="F16" s="409">
        <f>+Tabla2[[#This Row],[CUMPLIMIENTO]]</f>
        <v>0.86199999999999999</v>
      </c>
    </row>
    <row r="17" spans="1:6" s="399" customFormat="1" ht="23.25" customHeight="1" x14ac:dyDescent="0.25">
      <c r="A17" s="398"/>
      <c r="B17" s="405" t="s">
        <v>655</v>
      </c>
      <c r="C17" s="406">
        <v>1</v>
      </c>
      <c r="D17" s="407">
        <f>+'9 PAAC '!L69</f>
        <v>0.88602670974982789</v>
      </c>
      <c r="E17" s="408" t="str">
        <f t="shared" si="0"/>
        <v>SATISFACTORIO</v>
      </c>
      <c r="F17" s="409">
        <f>+Tabla2[[#This Row],[CUMPLIMIENTO]]</f>
        <v>0.88602670974982789</v>
      </c>
    </row>
    <row r="18" spans="1:6" s="399" customFormat="1" ht="31.5" customHeight="1" x14ac:dyDescent="0.25">
      <c r="A18" s="398"/>
      <c r="B18" s="410" t="s">
        <v>658</v>
      </c>
      <c r="C18" s="406">
        <v>1</v>
      </c>
      <c r="D18" s="407">
        <f>+'10 PETI'!K22</f>
        <v>0.77857142857142847</v>
      </c>
      <c r="E18" s="408" t="str">
        <f t="shared" si="0"/>
        <v>REGULAR</v>
      </c>
      <c r="F18" s="409">
        <f>+Tabla2[[#This Row],[CUMPLIMIENTO]]</f>
        <v>0.77857142857142847</v>
      </c>
    </row>
    <row r="19" spans="1:6" s="399" customFormat="1" ht="23.25" customHeight="1" x14ac:dyDescent="0.25">
      <c r="A19" s="398"/>
      <c r="B19" s="405" t="s">
        <v>656</v>
      </c>
      <c r="C19" s="406">
        <v>1</v>
      </c>
      <c r="D19" s="407">
        <v>0</v>
      </c>
      <c r="E19" s="408" t="str">
        <f t="shared" si="0"/>
        <v>DEFICIENTE</v>
      </c>
      <c r="F19" s="409">
        <f>+Tabla2[[#This Row],[CUMPLIMIENTO]]</f>
        <v>0</v>
      </c>
    </row>
    <row r="20" spans="1:6" s="399" customFormat="1" ht="23.25" customHeight="1" x14ac:dyDescent="0.25">
      <c r="A20" s="398"/>
      <c r="B20" s="411" t="s">
        <v>657</v>
      </c>
      <c r="C20" s="412">
        <v>1</v>
      </c>
      <c r="D20" s="413">
        <f>+'12 PSPI'!L16</f>
        <v>0.52500000000000002</v>
      </c>
      <c r="E20" s="414" t="str">
        <f t="shared" si="0"/>
        <v>DEFICIENTE</v>
      </c>
      <c r="F20" s="415">
        <f>+Tabla2[[#This Row],[CUMPLIMIENTO]]</f>
        <v>0.52500000000000002</v>
      </c>
    </row>
    <row r="21" spans="1:6" x14ac:dyDescent="0.2">
      <c r="A21" s="398"/>
      <c r="B21" s="416"/>
      <c r="C21" s="416"/>
      <c r="D21" s="416"/>
      <c r="E21" s="416"/>
      <c r="F21" s="416"/>
    </row>
    <row r="22" spans="1:6" x14ac:dyDescent="0.2">
      <c r="B22" s="416" t="s">
        <v>664</v>
      </c>
      <c r="C22" s="416"/>
      <c r="D22" s="416"/>
      <c r="E22" s="416"/>
      <c r="F22" s="416"/>
    </row>
    <row r="23" spans="1:6" ht="36" x14ac:dyDescent="0.2">
      <c r="B23" s="417" t="s">
        <v>662</v>
      </c>
      <c r="C23" s="400"/>
      <c r="D23" s="401"/>
      <c r="E23" s="401"/>
      <c r="F23" s="416"/>
    </row>
    <row r="24" spans="1:6" ht="36" x14ac:dyDescent="0.2">
      <c r="B24" s="417" t="s">
        <v>663</v>
      </c>
      <c r="C24" s="400"/>
      <c r="D24" s="401"/>
      <c r="E24" s="401"/>
      <c r="F24" s="416"/>
    </row>
    <row r="25" spans="1:6" x14ac:dyDescent="0.2">
      <c r="B25" s="416"/>
      <c r="C25" s="416"/>
      <c r="D25" s="416"/>
      <c r="E25" s="416"/>
      <c r="F25" s="416"/>
    </row>
    <row r="26" spans="1:6" x14ac:dyDescent="0.2">
      <c r="B26" s="416"/>
      <c r="C26" s="416"/>
      <c r="D26" s="416"/>
      <c r="E26" s="416"/>
      <c r="F26" s="416"/>
    </row>
    <row r="27" spans="1:6" x14ac:dyDescent="0.2">
      <c r="B27" s="418" t="s">
        <v>1067</v>
      </c>
      <c r="C27" s="416"/>
      <c r="D27" s="416"/>
      <c r="E27" s="416"/>
      <c r="F27" s="416"/>
    </row>
    <row r="28" spans="1:6" x14ac:dyDescent="0.2">
      <c r="B28" s="419" t="s">
        <v>1068</v>
      </c>
      <c r="C28" s="416"/>
      <c r="D28" s="416"/>
      <c r="E28" s="416"/>
      <c r="F28" s="416"/>
    </row>
    <row r="29" spans="1:6" x14ac:dyDescent="0.2">
      <c r="B29" s="419" t="s">
        <v>1069</v>
      </c>
      <c r="C29" s="416"/>
      <c r="D29" s="416"/>
      <c r="E29" s="416"/>
      <c r="F29" s="416"/>
    </row>
    <row r="30" spans="1:6" x14ac:dyDescent="0.2">
      <c r="B30" s="419" t="s">
        <v>1070</v>
      </c>
      <c r="C30" s="416"/>
      <c r="D30" s="416"/>
      <c r="E30" s="416"/>
      <c r="F30" s="416"/>
    </row>
    <row r="31" spans="1:6" x14ac:dyDescent="0.2">
      <c r="B31" s="419" t="s">
        <v>1071</v>
      </c>
      <c r="C31" s="416"/>
      <c r="D31" s="416"/>
      <c r="E31" s="416"/>
      <c r="F31" s="416"/>
    </row>
  </sheetData>
  <mergeCells count="2">
    <mergeCell ref="B7:F7"/>
    <mergeCell ref="B8:F8"/>
  </mergeCells>
  <conditionalFormatting sqref="F11:F20">
    <cfRule type="iconSet" priority="5">
      <iconSet showValue="0">
        <cfvo type="percent" val="0"/>
        <cfvo type="num" val="0.70099999999999996"/>
        <cfvo type="num" val="0.80100000000000005"/>
      </iconSet>
    </cfRule>
  </conditionalFormatting>
  <pageMargins left="0.70866141732283472" right="0.70866141732283472" top="0.74803149606299213" bottom="0.74803149606299213" header="0.31496062992125984" footer="0.31496062992125984"/>
  <pageSetup scale="76"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CF250-C11B-49BB-85E9-DB3517EC79F7}">
  <dimension ref="B1:N18"/>
  <sheetViews>
    <sheetView showGridLines="0" zoomScaleNormal="100" workbookViewId="0">
      <selection activeCell="D9" sqref="D9"/>
    </sheetView>
  </sheetViews>
  <sheetFormatPr baseColWidth="10" defaultColWidth="12.5703125" defaultRowHeight="12" x14ac:dyDescent="0.2"/>
  <cols>
    <col min="1" max="1" width="2.42578125" style="20" customWidth="1"/>
    <col min="2" max="2" width="11.85546875" style="20" customWidth="1"/>
    <col min="3" max="3" width="22" style="24" customWidth="1"/>
    <col min="4" max="4" width="33.85546875" style="25" customWidth="1"/>
    <col min="5" max="5" width="28.85546875" style="20" customWidth="1"/>
    <col min="6" max="6" width="31.28515625" style="20" customWidth="1"/>
    <col min="7" max="7" width="15.5703125" style="394" customWidth="1"/>
    <col min="8" max="8" width="17.85546875" style="26" customWidth="1"/>
    <col min="9" max="9" width="15.5703125" style="20" customWidth="1"/>
    <col min="10" max="11" width="13.85546875" style="20" customWidth="1"/>
    <col min="12" max="12" width="15" style="20" customWidth="1"/>
    <col min="13" max="13" width="13.85546875" style="20" customWidth="1"/>
    <col min="14" max="14" width="52.7109375" style="20" customWidth="1"/>
    <col min="15" max="16384" width="12.5703125" style="20"/>
  </cols>
  <sheetData>
    <row r="1" spans="2:14" s="165" customFormat="1" ht="15" x14ac:dyDescent="0.2">
      <c r="C1" s="166"/>
      <c r="D1" s="167"/>
      <c r="G1" s="392"/>
      <c r="H1" s="168"/>
    </row>
    <row r="2" spans="2:14" s="165" customFormat="1" ht="15.75" x14ac:dyDescent="0.25">
      <c r="B2" s="496" t="s">
        <v>236</v>
      </c>
      <c r="C2" s="496"/>
      <c r="D2" s="496"/>
      <c r="E2" s="496"/>
      <c r="F2" s="496"/>
      <c r="G2" s="496"/>
      <c r="H2" s="496"/>
      <c r="I2" s="496"/>
      <c r="J2" s="496"/>
      <c r="K2" s="496"/>
      <c r="L2" s="496"/>
      <c r="M2" s="496"/>
      <c r="N2" s="496"/>
    </row>
    <row r="3" spans="2:14" ht="15.75" x14ac:dyDescent="0.25">
      <c r="B3" s="496" t="s">
        <v>985</v>
      </c>
      <c r="C3" s="496"/>
      <c r="D3" s="496"/>
      <c r="E3" s="496"/>
      <c r="F3" s="496"/>
      <c r="G3" s="496"/>
      <c r="H3" s="496"/>
      <c r="I3" s="496"/>
      <c r="J3" s="496"/>
      <c r="K3" s="496"/>
      <c r="L3" s="496"/>
      <c r="M3" s="496"/>
      <c r="N3" s="496"/>
    </row>
    <row r="4" spans="2:14" ht="15.75" x14ac:dyDescent="0.25">
      <c r="B4" s="391"/>
      <c r="C4" s="391"/>
      <c r="D4" s="391"/>
      <c r="E4" s="391"/>
      <c r="F4" s="391"/>
      <c r="G4" s="393"/>
      <c r="H4" s="391"/>
      <c r="I4" s="391"/>
      <c r="J4" s="391"/>
      <c r="K4" s="391"/>
      <c r="L4" s="391"/>
      <c r="M4" s="391"/>
      <c r="N4" s="391"/>
    </row>
    <row r="5" spans="2:14" ht="15.75" x14ac:dyDescent="0.25">
      <c r="B5" s="391"/>
      <c r="C5" s="391"/>
      <c r="D5" s="391"/>
      <c r="E5" s="391"/>
      <c r="F5" s="391"/>
      <c r="G5" s="393"/>
      <c r="H5" s="391"/>
      <c r="I5" s="391"/>
      <c r="J5" s="391"/>
      <c r="K5" s="391"/>
      <c r="L5" s="391"/>
      <c r="M5" s="391"/>
      <c r="N5" s="391"/>
    </row>
    <row r="6" spans="2:14" x14ac:dyDescent="0.2">
      <c r="B6" s="24"/>
      <c r="D6" s="24"/>
      <c r="E6" s="24"/>
      <c r="F6" s="24"/>
      <c r="H6" s="24"/>
    </row>
    <row r="7" spans="2:14" ht="25.5" x14ac:dyDescent="0.2">
      <c r="B7" s="28" t="s">
        <v>237</v>
      </c>
      <c r="C7" s="28" t="s">
        <v>238</v>
      </c>
      <c r="D7" s="28" t="s">
        <v>165</v>
      </c>
      <c r="E7" s="28" t="s">
        <v>9</v>
      </c>
      <c r="F7" s="28" t="s">
        <v>239</v>
      </c>
      <c r="G7" s="395" t="s">
        <v>7</v>
      </c>
      <c r="H7" s="28" t="s">
        <v>240</v>
      </c>
      <c r="I7" s="28" t="s">
        <v>207</v>
      </c>
      <c r="J7" s="28" t="s">
        <v>9</v>
      </c>
      <c r="K7" s="28" t="s">
        <v>1037</v>
      </c>
      <c r="L7" s="28" t="s">
        <v>208</v>
      </c>
      <c r="M7" s="28" t="s">
        <v>11</v>
      </c>
      <c r="N7" s="28" t="s">
        <v>166</v>
      </c>
    </row>
    <row r="8" spans="2:14" s="22" customFormat="1" ht="72" x14ac:dyDescent="0.25">
      <c r="B8" s="21">
        <v>1</v>
      </c>
      <c r="C8" s="19" t="s">
        <v>241</v>
      </c>
      <c r="D8" s="19" t="s">
        <v>242</v>
      </c>
      <c r="E8" s="19" t="s">
        <v>243</v>
      </c>
      <c r="F8" s="19" t="s">
        <v>275</v>
      </c>
      <c r="G8" s="396">
        <v>44742</v>
      </c>
      <c r="H8" s="19" t="s">
        <v>244</v>
      </c>
      <c r="I8" s="5">
        <v>0.06</v>
      </c>
      <c r="J8" s="6">
        <v>22</v>
      </c>
      <c r="K8" s="7">
        <v>0</v>
      </c>
      <c r="L8" s="18">
        <f t="shared" ref="L8:L16" si="0">K8/J8</f>
        <v>0</v>
      </c>
      <c r="M8" s="8">
        <f>L8*I8</f>
        <v>0</v>
      </c>
      <c r="N8" s="82" t="s">
        <v>1077</v>
      </c>
    </row>
    <row r="9" spans="2:14" s="22" customFormat="1" ht="72" x14ac:dyDescent="0.25">
      <c r="B9" s="21">
        <v>2</v>
      </c>
      <c r="C9" s="19" t="s">
        <v>241</v>
      </c>
      <c r="D9" s="19" t="s">
        <v>245</v>
      </c>
      <c r="E9" s="19" t="s">
        <v>246</v>
      </c>
      <c r="F9" s="19" t="s">
        <v>276</v>
      </c>
      <c r="G9" s="396">
        <v>44742</v>
      </c>
      <c r="H9" s="19" t="s">
        <v>244</v>
      </c>
      <c r="I9" s="5">
        <v>0.06</v>
      </c>
      <c r="J9" s="6">
        <v>3</v>
      </c>
      <c r="K9" s="7">
        <v>0</v>
      </c>
      <c r="L9" s="18">
        <f t="shared" si="0"/>
        <v>0</v>
      </c>
      <c r="M9" s="8">
        <f t="shared" ref="M9:M16" si="1">L9*I9</f>
        <v>0</v>
      </c>
      <c r="N9" s="82" t="s">
        <v>1077</v>
      </c>
    </row>
    <row r="10" spans="2:14" s="23" customFormat="1" ht="45" customHeight="1" x14ac:dyDescent="0.25">
      <c r="B10" s="21">
        <v>3</v>
      </c>
      <c r="C10" s="19" t="s">
        <v>247</v>
      </c>
      <c r="D10" s="19" t="s">
        <v>248</v>
      </c>
      <c r="E10" s="19" t="s">
        <v>249</v>
      </c>
      <c r="F10" s="19" t="s">
        <v>277</v>
      </c>
      <c r="G10" s="396">
        <v>44742</v>
      </c>
      <c r="H10" s="19" t="s">
        <v>250</v>
      </c>
      <c r="I10" s="5">
        <v>0.06</v>
      </c>
      <c r="J10" s="6">
        <v>22</v>
      </c>
      <c r="K10" s="7">
        <v>0</v>
      </c>
      <c r="L10" s="18">
        <f t="shared" si="0"/>
        <v>0</v>
      </c>
      <c r="M10" s="8">
        <f t="shared" si="1"/>
        <v>0</v>
      </c>
      <c r="N10" s="82" t="s">
        <v>1077</v>
      </c>
    </row>
    <row r="11" spans="2:14" s="22" customFormat="1" ht="72" x14ac:dyDescent="0.25">
      <c r="B11" s="21">
        <v>4</v>
      </c>
      <c r="C11" s="19" t="s">
        <v>251</v>
      </c>
      <c r="D11" s="19" t="s">
        <v>252</v>
      </c>
      <c r="E11" s="19" t="s">
        <v>253</v>
      </c>
      <c r="F11" s="19" t="s">
        <v>278</v>
      </c>
      <c r="G11" s="396" t="s">
        <v>254</v>
      </c>
      <c r="H11" s="19" t="s">
        <v>255</v>
      </c>
      <c r="I11" s="5">
        <v>0.14000000000000001</v>
      </c>
      <c r="J11" s="6">
        <v>16</v>
      </c>
      <c r="K11" s="7">
        <v>16</v>
      </c>
      <c r="L11" s="18">
        <f t="shared" si="0"/>
        <v>1</v>
      </c>
      <c r="M11" s="8">
        <f t="shared" si="1"/>
        <v>0.14000000000000001</v>
      </c>
      <c r="N11" s="82" t="s">
        <v>1078</v>
      </c>
    </row>
    <row r="12" spans="2:14" s="22" customFormat="1" ht="72" x14ac:dyDescent="0.25">
      <c r="B12" s="21">
        <v>5</v>
      </c>
      <c r="C12" s="19"/>
      <c r="D12" s="19" t="s">
        <v>256</v>
      </c>
      <c r="E12" s="19" t="s">
        <v>257</v>
      </c>
      <c r="F12" s="19" t="s">
        <v>258</v>
      </c>
      <c r="G12" s="396">
        <v>44926</v>
      </c>
      <c r="H12" s="19" t="s">
        <v>244</v>
      </c>
      <c r="I12" s="5">
        <v>0.06</v>
      </c>
      <c r="J12" s="6">
        <v>1</v>
      </c>
      <c r="K12" s="7">
        <v>0</v>
      </c>
      <c r="L12" s="18">
        <f t="shared" si="0"/>
        <v>0</v>
      </c>
      <c r="M12" s="8">
        <f t="shared" si="1"/>
        <v>0</v>
      </c>
      <c r="N12" s="82" t="s">
        <v>1077</v>
      </c>
    </row>
    <row r="13" spans="2:14" s="22" customFormat="1" ht="60" x14ac:dyDescent="0.25">
      <c r="B13" s="21">
        <v>6</v>
      </c>
      <c r="C13" s="19"/>
      <c r="D13" s="19" t="s">
        <v>259</v>
      </c>
      <c r="E13" s="19" t="s">
        <v>260</v>
      </c>
      <c r="F13" s="19" t="s">
        <v>261</v>
      </c>
      <c r="G13" s="396">
        <v>44742</v>
      </c>
      <c r="H13" s="19" t="s">
        <v>244</v>
      </c>
      <c r="I13" s="5">
        <v>0.06</v>
      </c>
      <c r="J13" s="6">
        <v>1</v>
      </c>
      <c r="K13" s="7">
        <v>0</v>
      </c>
      <c r="L13" s="18">
        <f t="shared" si="0"/>
        <v>0</v>
      </c>
      <c r="M13" s="8">
        <f t="shared" si="1"/>
        <v>0</v>
      </c>
      <c r="N13" s="82" t="s">
        <v>1077</v>
      </c>
    </row>
    <row r="14" spans="2:14" ht="60" x14ac:dyDescent="0.2">
      <c r="B14" s="21">
        <v>7</v>
      </c>
      <c r="C14" s="19" t="s">
        <v>262</v>
      </c>
      <c r="D14" s="19" t="s">
        <v>263</v>
      </c>
      <c r="E14" s="19" t="s">
        <v>264</v>
      </c>
      <c r="F14" s="19" t="s">
        <v>279</v>
      </c>
      <c r="G14" s="396" t="s">
        <v>195</v>
      </c>
      <c r="H14" s="19" t="s">
        <v>265</v>
      </c>
      <c r="I14" s="5">
        <v>0.06</v>
      </c>
      <c r="J14" s="6">
        <v>1</v>
      </c>
      <c r="K14" s="7">
        <v>0</v>
      </c>
      <c r="L14" s="18">
        <f t="shared" si="0"/>
        <v>0</v>
      </c>
      <c r="M14" s="8">
        <f t="shared" si="1"/>
        <v>0</v>
      </c>
      <c r="N14" s="82" t="s">
        <v>1077</v>
      </c>
    </row>
    <row r="15" spans="2:14" ht="63" customHeight="1" x14ac:dyDescent="0.2">
      <c r="B15" s="21">
        <v>8</v>
      </c>
      <c r="C15" s="19" t="s">
        <v>266</v>
      </c>
      <c r="D15" s="19" t="s">
        <v>267</v>
      </c>
      <c r="E15" s="19" t="s">
        <v>268</v>
      </c>
      <c r="F15" s="19" t="s">
        <v>280</v>
      </c>
      <c r="G15" s="396" t="s">
        <v>269</v>
      </c>
      <c r="H15" s="19" t="s">
        <v>270</v>
      </c>
      <c r="I15" s="5">
        <v>0.25</v>
      </c>
      <c r="J15" s="6">
        <v>12</v>
      </c>
      <c r="K15" s="7">
        <v>12</v>
      </c>
      <c r="L15" s="18">
        <f t="shared" si="0"/>
        <v>1</v>
      </c>
      <c r="M15" s="8">
        <f t="shared" si="1"/>
        <v>0.25</v>
      </c>
      <c r="N15" s="82" t="s">
        <v>1079</v>
      </c>
    </row>
    <row r="16" spans="2:14" s="23" customFormat="1" ht="48" x14ac:dyDescent="0.25">
      <c r="B16" s="21">
        <v>9</v>
      </c>
      <c r="C16" s="19" t="s">
        <v>271</v>
      </c>
      <c r="D16" s="19" t="s">
        <v>272</v>
      </c>
      <c r="E16" s="19" t="s">
        <v>273</v>
      </c>
      <c r="F16" s="19" t="s">
        <v>281</v>
      </c>
      <c r="G16" s="396" t="s">
        <v>195</v>
      </c>
      <c r="H16" s="19" t="s">
        <v>274</v>
      </c>
      <c r="I16" s="5">
        <v>0.25</v>
      </c>
      <c r="J16" s="6">
        <v>25</v>
      </c>
      <c r="K16" s="7">
        <v>25</v>
      </c>
      <c r="L16" s="18">
        <f t="shared" si="0"/>
        <v>1</v>
      </c>
      <c r="M16" s="8">
        <f t="shared" si="1"/>
        <v>0.25</v>
      </c>
      <c r="N16" s="82" t="s">
        <v>1080</v>
      </c>
    </row>
    <row r="17" spans="8:14" x14ac:dyDescent="0.2">
      <c r="I17" s="29">
        <f>SUM(I8:I16)</f>
        <v>1</v>
      </c>
      <c r="J17" s="30"/>
      <c r="K17" s="31"/>
      <c r="L17" s="18"/>
      <c r="M17" s="32">
        <f>SUM(M8:M16)</f>
        <v>0.64</v>
      </c>
      <c r="N17" s="33"/>
    </row>
    <row r="18" spans="8:14" x14ac:dyDescent="0.2">
      <c r="H18" s="27"/>
    </row>
  </sheetData>
  <sheetProtection algorithmName="SHA-512" hashValue="rBrU7xAG1M1pidVfxsJu1k6G7WU9OXF9mUQkdWnDC+xkU/T+j8CTszNf0M106FE6kmztVnW0w/aDS1zvfBOKlg==" saltValue="ee/6GVN7kg4DoMBGliE/GQ==" spinCount="100000" sheet="1" objects="1" scenarios="1"/>
  <mergeCells count="2">
    <mergeCell ref="B2:N2"/>
    <mergeCell ref="B3:N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7610F-5D1F-450C-975E-374744168F75}">
  <dimension ref="B1:L24"/>
  <sheetViews>
    <sheetView showGridLines="0" workbookViewId="0"/>
  </sheetViews>
  <sheetFormatPr baseColWidth="10" defaultColWidth="11.5703125" defaultRowHeight="15" x14ac:dyDescent="0.25"/>
  <cols>
    <col min="1" max="1" width="2.42578125" style="2" customWidth="1"/>
    <col min="2" max="2" width="4.85546875" style="3" bestFit="1" customWidth="1"/>
    <col min="3" max="5" width="32.7109375" style="2" customWidth="1"/>
    <col min="6" max="6" width="14.85546875" style="103" customWidth="1"/>
    <col min="7" max="7" width="12.5703125" style="2" bestFit="1" customWidth="1"/>
    <col min="8" max="8" width="5.5703125" style="2" bestFit="1" customWidth="1"/>
    <col min="9" max="9" width="7.7109375" style="2" bestFit="1" customWidth="1"/>
    <col min="10" max="11" width="11.5703125" style="2"/>
    <col min="12" max="12" width="22.140625" style="2" customWidth="1"/>
    <col min="13" max="16384" width="11.5703125" style="2"/>
  </cols>
  <sheetData>
    <row r="1" spans="2:12" s="4" customFormat="1" ht="15.75" x14ac:dyDescent="0.25">
      <c r="B1" s="497"/>
      <c r="C1" s="497"/>
      <c r="D1" s="497"/>
      <c r="E1" s="497"/>
      <c r="F1" s="497"/>
    </row>
    <row r="2" spans="2:12" s="4" customFormat="1" ht="15.75" x14ac:dyDescent="0.25">
      <c r="B2" s="497"/>
      <c r="C2" s="497"/>
      <c r="D2" s="497"/>
      <c r="E2" s="497"/>
      <c r="F2" s="497"/>
      <c r="G2" s="497"/>
      <c r="H2" s="497"/>
      <c r="I2" s="497"/>
      <c r="J2" s="497"/>
      <c r="K2" s="497"/>
      <c r="L2" s="497"/>
    </row>
    <row r="3" spans="2:12" s="4" customFormat="1" ht="15.75" x14ac:dyDescent="0.25">
      <c r="B3" s="497" t="s">
        <v>305</v>
      </c>
      <c r="C3" s="497"/>
      <c r="D3" s="497"/>
      <c r="E3" s="497"/>
      <c r="F3" s="497"/>
      <c r="G3" s="497"/>
      <c r="H3" s="497"/>
      <c r="I3" s="497"/>
      <c r="J3" s="497"/>
      <c r="K3" s="497"/>
      <c r="L3" s="497"/>
    </row>
    <row r="4" spans="2:12" s="4" customFormat="1" ht="15.75" x14ac:dyDescent="0.25">
      <c r="B4" s="499" t="s">
        <v>985</v>
      </c>
      <c r="C4" s="499"/>
      <c r="D4" s="499"/>
      <c r="E4" s="499"/>
      <c r="F4" s="499"/>
      <c r="G4" s="499"/>
      <c r="H4" s="499"/>
      <c r="I4" s="499"/>
      <c r="J4" s="499"/>
      <c r="K4" s="499"/>
      <c r="L4" s="499"/>
    </row>
    <row r="5" spans="2:12" ht="18" x14ac:dyDescent="0.25">
      <c r="B5" s="498"/>
      <c r="C5" s="498"/>
      <c r="D5" s="498"/>
      <c r="E5" s="498"/>
      <c r="F5" s="498"/>
    </row>
    <row r="6" spans="2:12" ht="18" x14ac:dyDescent="0.25">
      <c r="B6" s="249"/>
      <c r="C6" s="249"/>
      <c r="D6" s="249"/>
      <c r="E6" s="249"/>
      <c r="F6" s="249"/>
    </row>
    <row r="7" spans="2:12" ht="24" x14ac:dyDescent="0.25">
      <c r="B7" s="86" t="s">
        <v>164</v>
      </c>
      <c r="C7" s="87" t="s">
        <v>165</v>
      </c>
      <c r="D7" s="87" t="s">
        <v>9</v>
      </c>
      <c r="E7" s="87" t="s">
        <v>5</v>
      </c>
      <c r="F7" s="93" t="s">
        <v>7</v>
      </c>
      <c r="G7" s="88" t="s">
        <v>8</v>
      </c>
      <c r="H7" s="88" t="s">
        <v>9</v>
      </c>
      <c r="I7" s="88" t="s">
        <v>1037</v>
      </c>
      <c r="J7" s="88" t="s">
        <v>10</v>
      </c>
      <c r="K7" s="88" t="s">
        <v>11</v>
      </c>
      <c r="L7" s="88" t="s">
        <v>166</v>
      </c>
    </row>
    <row r="8" spans="2:12" s="97" customFormat="1" ht="48" x14ac:dyDescent="0.25">
      <c r="B8" s="94">
        <v>1</v>
      </c>
      <c r="C8" s="54" t="s">
        <v>306</v>
      </c>
      <c r="D8" s="54" t="s">
        <v>307</v>
      </c>
      <c r="E8" s="46" t="s">
        <v>308</v>
      </c>
      <c r="F8" s="96" t="s">
        <v>122</v>
      </c>
      <c r="G8" s="376">
        <f>1/16</f>
        <v>6.25E-2</v>
      </c>
      <c r="H8" s="370">
        <v>1</v>
      </c>
      <c r="I8" s="375">
        <v>0.77700000000000002</v>
      </c>
      <c r="J8" s="18">
        <f t="shared" ref="J8:J23" si="0">I8/H8</f>
        <v>0.77700000000000002</v>
      </c>
      <c r="K8" s="371">
        <f>J8*G8</f>
        <v>4.8562500000000001E-2</v>
      </c>
      <c r="L8" s="82" t="s">
        <v>1049</v>
      </c>
    </row>
    <row r="9" spans="2:12" s="97" customFormat="1" ht="48" x14ac:dyDescent="0.25">
      <c r="B9" s="94">
        <v>2</v>
      </c>
      <c r="C9" s="54" t="s">
        <v>309</v>
      </c>
      <c r="D9" s="54" t="s">
        <v>310</v>
      </c>
      <c r="E9" s="46" t="s">
        <v>311</v>
      </c>
      <c r="F9" s="96">
        <v>44650</v>
      </c>
      <c r="G9" s="376">
        <f t="shared" ref="G9:G23" si="1">1/16</f>
        <v>6.25E-2</v>
      </c>
      <c r="H9" s="370">
        <v>0.8</v>
      </c>
      <c r="I9" s="375">
        <v>0</v>
      </c>
      <c r="J9" s="18">
        <f t="shared" si="0"/>
        <v>0</v>
      </c>
      <c r="K9" s="371">
        <f t="shared" ref="K9:K22" si="2">J9*G9</f>
        <v>0</v>
      </c>
      <c r="L9" s="82" t="s">
        <v>966</v>
      </c>
    </row>
    <row r="10" spans="2:12" s="97" customFormat="1" ht="84" x14ac:dyDescent="0.25">
      <c r="B10" s="94">
        <v>3</v>
      </c>
      <c r="C10" s="54" t="s">
        <v>312</v>
      </c>
      <c r="D10" s="54" t="s">
        <v>313</v>
      </c>
      <c r="E10" s="46" t="s">
        <v>314</v>
      </c>
      <c r="F10" s="98" t="s">
        <v>122</v>
      </c>
      <c r="G10" s="376">
        <f t="shared" si="1"/>
        <v>6.25E-2</v>
      </c>
      <c r="H10" s="370">
        <v>1</v>
      </c>
      <c r="I10" s="375">
        <v>0</v>
      </c>
      <c r="J10" s="18">
        <f t="shared" si="0"/>
        <v>0</v>
      </c>
      <c r="K10" s="371">
        <f t="shared" si="2"/>
        <v>0</v>
      </c>
      <c r="L10" s="82"/>
    </row>
    <row r="11" spans="2:12" s="97" customFormat="1" ht="60" x14ac:dyDescent="0.25">
      <c r="B11" s="94">
        <v>4</v>
      </c>
      <c r="C11" s="54" t="s">
        <v>315</v>
      </c>
      <c r="D11" s="54" t="s">
        <v>316</v>
      </c>
      <c r="E11" s="46" t="s">
        <v>317</v>
      </c>
      <c r="F11" s="98" t="s">
        <v>117</v>
      </c>
      <c r="G11" s="376">
        <f t="shared" si="1"/>
        <v>6.25E-2</v>
      </c>
      <c r="H11" s="370">
        <v>1</v>
      </c>
      <c r="I11" s="375">
        <v>0.95</v>
      </c>
      <c r="J11" s="18">
        <f t="shared" si="0"/>
        <v>0.95</v>
      </c>
      <c r="K11" s="371">
        <f t="shared" si="2"/>
        <v>5.9374999999999997E-2</v>
      </c>
      <c r="L11" s="82" t="s">
        <v>967</v>
      </c>
    </row>
    <row r="12" spans="2:12" s="97" customFormat="1" ht="60" x14ac:dyDescent="0.25">
      <c r="B12" s="94">
        <v>5</v>
      </c>
      <c r="C12" s="54" t="s">
        <v>315</v>
      </c>
      <c r="D12" s="54" t="s">
        <v>318</v>
      </c>
      <c r="E12" s="46" t="s">
        <v>319</v>
      </c>
      <c r="F12" s="98" t="s">
        <v>320</v>
      </c>
      <c r="G12" s="376">
        <f t="shared" si="1"/>
        <v>6.25E-2</v>
      </c>
      <c r="H12" s="370">
        <v>1</v>
      </c>
      <c r="I12" s="375">
        <v>1</v>
      </c>
      <c r="J12" s="18">
        <f t="shared" si="0"/>
        <v>1</v>
      </c>
      <c r="K12" s="371">
        <f t="shared" si="2"/>
        <v>6.25E-2</v>
      </c>
      <c r="L12" s="82" t="s">
        <v>968</v>
      </c>
    </row>
    <row r="13" spans="2:12" s="97" customFormat="1" ht="48" x14ac:dyDescent="0.25">
      <c r="B13" s="94">
        <v>6</v>
      </c>
      <c r="C13" s="54" t="s">
        <v>315</v>
      </c>
      <c r="D13" s="54" t="s">
        <v>321</v>
      </c>
      <c r="E13" s="46" t="s">
        <v>322</v>
      </c>
      <c r="F13" s="98" t="s">
        <v>320</v>
      </c>
      <c r="G13" s="376">
        <f t="shared" si="1"/>
        <v>6.25E-2</v>
      </c>
      <c r="H13" s="370">
        <v>1</v>
      </c>
      <c r="I13" s="375">
        <v>1</v>
      </c>
      <c r="J13" s="18">
        <f t="shared" si="0"/>
        <v>1</v>
      </c>
      <c r="K13" s="371">
        <f t="shared" si="2"/>
        <v>6.25E-2</v>
      </c>
      <c r="L13" s="82" t="s">
        <v>1050</v>
      </c>
    </row>
    <row r="14" spans="2:12" s="97" customFormat="1" ht="108" x14ac:dyDescent="0.25">
      <c r="B14" s="94">
        <v>7</v>
      </c>
      <c r="C14" s="246" t="s">
        <v>323</v>
      </c>
      <c r="D14" s="246" t="s">
        <v>324</v>
      </c>
      <c r="E14" s="48" t="s">
        <v>325</v>
      </c>
      <c r="F14" s="98" t="s">
        <v>122</v>
      </c>
      <c r="G14" s="376">
        <f t="shared" si="1"/>
        <v>6.25E-2</v>
      </c>
      <c r="H14" s="370">
        <v>1</v>
      </c>
      <c r="I14" s="375">
        <v>1</v>
      </c>
      <c r="J14" s="18">
        <f t="shared" si="0"/>
        <v>1</v>
      </c>
      <c r="K14" s="371">
        <f t="shared" si="2"/>
        <v>6.25E-2</v>
      </c>
      <c r="L14" s="82" t="s">
        <v>969</v>
      </c>
    </row>
    <row r="15" spans="2:12" s="97" customFormat="1" ht="96" x14ac:dyDescent="0.25">
      <c r="B15" s="94">
        <v>8</v>
      </c>
      <c r="C15" s="54" t="s">
        <v>326</v>
      </c>
      <c r="D15" s="246" t="s">
        <v>324</v>
      </c>
      <c r="E15" s="48" t="s">
        <v>325</v>
      </c>
      <c r="F15" s="98" t="s">
        <v>122</v>
      </c>
      <c r="G15" s="376">
        <f t="shared" si="1"/>
        <v>6.25E-2</v>
      </c>
      <c r="H15" s="370">
        <v>1</v>
      </c>
      <c r="I15" s="375">
        <v>1</v>
      </c>
      <c r="J15" s="18">
        <f t="shared" si="0"/>
        <v>1</v>
      </c>
      <c r="K15" s="371">
        <f t="shared" si="2"/>
        <v>6.25E-2</v>
      </c>
      <c r="L15" s="82" t="s">
        <v>969</v>
      </c>
    </row>
    <row r="16" spans="2:12" s="97" customFormat="1" ht="48" x14ac:dyDescent="0.25">
      <c r="B16" s="94">
        <v>9</v>
      </c>
      <c r="C16" s="246" t="s">
        <v>327</v>
      </c>
      <c r="D16" s="246" t="s">
        <v>328</v>
      </c>
      <c r="E16" s="48" t="s">
        <v>329</v>
      </c>
      <c r="F16" s="98" t="s">
        <v>330</v>
      </c>
      <c r="G16" s="376">
        <f t="shared" si="1"/>
        <v>6.25E-2</v>
      </c>
      <c r="H16" s="370">
        <v>1</v>
      </c>
      <c r="I16" s="375">
        <v>1</v>
      </c>
      <c r="J16" s="18">
        <f t="shared" si="0"/>
        <v>1</v>
      </c>
      <c r="K16" s="371">
        <f t="shared" si="2"/>
        <v>6.25E-2</v>
      </c>
      <c r="L16" s="82" t="s">
        <v>970</v>
      </c>
    </row>
    <row r="17" spans="2:12" s="97" customFormat="1" ht="72" x14ac:dyDescent="0.25">
      <c r="B17" s="94">
        <v>10</v>
      </c>
      <c r="C17" s="246" t="s">
        <v>331</v>
      </c>
      <c r="D17" s="246" t="s">
        <v>332</v>
      </c>
      <c r="E17" s="99" t="s">
        <v>333</v>
      </c>
      <c r="F17" s="99" t="s">
        <v>320</v>
      </c>
      <c r="G17" s="376">
        <f t="shared" si="1"/>
        <v>6.25E-2</v>
      </c>
      <c r="H17" s="370">
        <v>1</v>
      </c>
      <c r="I17" s="375">
        <v>1</v>
      </c>
      <c r="J17" s="18">
        <f t="shared" si="0"/>
        <v>1</v>
      </c>
      <c r="K17" s="371">
        <f t="shared" si="2"/>
        <v>6.25E-2</v>
      </c>
      <c r="L17" s="82" t="s">
        <v>1051</v>
      </c>
    </row>
    <row r="18" spans="2:12" s="97" customFormat="1" ht="48" x14ac:dyDescent="0.25">
      <c r="B18" s="94">
        <v>11</v>
      </c>
      <c r="C18" s="54" t="s">
        <v>334</v>
      </c>
      <c r="D18" s="54" t="s">
        <v>335</v>
      </c>
      <c r="E18" s="46" t="s">
        <v>336</v>
      </c>
      <c r="F18" s="98" t="s">
        <v>172</v>
      </c>
      <c r="G18" s="376">
        <f t="shared" si="1"/>
        <v>6.25E-2</v>
      </c>
      <c r="H18" s="370">
        <v>1</v>
      </c>
      <c r="I18" s="375">
        <v>1</v>
      </c>
      <c r="J18" s="18">
        <f t="shared" si="0"/>
        <v>1</v>
      </c>
      <c r="K18" s="371">
        <f t="shared" si="2"/>
        <v>6.25E-2</v>
      </c>
      <c r="L18" s="82" t="s">
        <v>971</v>
      </c>
    </row>
    <row r="19" spans="2:12" s="97" customFormat="1" ht="84" x14ac:dyDescent="0.25">
      <c r="B19" s="94">
        <v>12</v>
      </c>
      <c r="C19" s="54" t="s">
        <v>337</v>
      </c>
      <c r="D19" s="54" t="s">
        <v>338</v>
      </c>
      <c r="E19" s="46" t="s">
        <v>339</v>
      </c>
      <c r="F19" s="98" t="s">
        <v>269</v>
      </c>
      <c r="G19" s="376">
        <f t="shared" si="1"/>
        <v>6.25E-2</v>
      </c>
      <c r="H19" s="370">
        <v>1</v>
      </c>
      <c r="I19" s="375">
        <v>1</v>
      </c>
      <c r="J19" s="18">
        <f t="shared" si="0"/>
        <v>1</v>
      </c>
      <c r="K19" s="371">
        <f t="shared" si="2"/>
        <v>6.25E-2</v>
      </c>
      <c r="L19" s="82" t="s">
        <v>1060</v>
      </c>
    </row>
    <row r="20" spans="2:12" s="97" customFormat="1" ht="48" x14ac:dyDescent="0.25">
      <c r="B20" s="94">
        <v>13</v>
      </c>
      <c r="C20" s="54" t="s">
        <v>340</v>
      </c>
      <c r="D20" s="54" t="s">
        <v>341</v>
      </c>
      <c r="E20" s="46" t="s">
        <v>342</v>
      </c>
      <c r="F20" s="98" t="s">
        <v>172</v>
      </c>
      <c r="G20" s="376">
        <f t="shared" si="1"/>
        <v>6.25E-2</v>
      </c>
      <c r="H20" s="370">
        <v>1</v>
      </c>
      <c r="I20" s="375"/>
      <c r="J20" s="18">
        <f t="shared" si="0"/>
        <v>0</v>
      </c>
      <c r="K20" s="371">
        <f t="shared" si="2"/>
        <v>0</v>
      </c>
      <c r="L20" s="82"/>
    </row>
    <row r="21" spans="2:12" s="97" customFormat="1" ht="60" x14ac:dyDescent="0.25">
      <c r="B21" s="94">
        <v>14</v>
      </c>
      <c r="C21" s="54" t="s">
        <v>343</v>
      </c>
      <c r="D21" s="54" t="s">
        <v>344</v>
      </c>
      <c r="E21" s="46" t="s">
        <v>345</v>
      </c>
      <c r="F21" s="98" t="s">
        <v>151</v>
      </c>
      <c r="G21" s="376">
        <f t="shared" si="1"/>
        <v>6.25E-2</v>
      </c>
      <c r="H21" s="370">
        <v>1</v>
      </c>
      <c r="I21" s="375"/>
      <c r="J21" s="18">
        <f t="shared" si="0"/>
        <v>0</v>
      </c>
      <c r="K21" s="371">
        <f t="shared" si="2"/>
        <v>0</v>
      </c>
      <c r="L21" s="82" t="s">
        <v>1052</v>
      </c>
    </row>
    <row r="22" spans="2:12" s="97" customFormat="1" ht="168" x14ac:dyDescent="0.25">
      <c r="B22" s="94">
        <v>15</v>
      </c>
      <c r="C22" s="54" t="s">
        <v>346</v>
      </c>
      <c r="D22" s="54" t="s">
        <v>347</v>
      </c>
      <c r="E22" s="46" t="s">
        <v>348</v>
      </c>
      <c r="F22" s="98" t="s">
        <v>172</v>
      </c>
      <c r="G22" s="376">
        <f t="shared" si="1"/>
        <v>6.25E-2</v>
      </c>
      <c r="H22" s="370">
        <v>1</v>
      </c>
      <c r="I22" s="375"/>
      <c r="J22" s="18">
        <f t="shared" si="0"/>
        <v>0</v>
      </c>
      <c r="K22" s="371">
        <f t="shared" si="2"/>
        <v>0</v>
      </c>
      <c r="L22" s="82" t="s">
        <v>972</v>
      </c>
    </row>
    <row r="23" spans="2:12" s="97" customFormat="1" ht="72" x14ac:dyDescent="0.25">
      <c r="B23" s="94">
        <v>16</v>
      </c>
      <c r="C23" s="54" t="s">
        <v>349</v>
      </c>
      <c r="D23" s="54" t="s">
        <v>350</v>
      </c>
      <c r="E23" s="46" t="s">
        <v>351</v>
      </c>
      <c r="F23" s="98" t="s">
        <v>172</v>
      </c>
      <c r="G23" s="376">
        <f t="shared" si="1"/>
        <v>6.25E-2</v>
      </c>
      <c r="H23" s="370">
        <v>0.75</v>
      </c>
      <c r="I23" s="375">
        <v>0.8</v>
      </c>
      <c r="J23" s="18">
        <f t="shared" si="0"/>
        <v>1.0666666666666667</v>
      </c>
      <c r="K23" s="371">
        <f>IF(J23&gt;100%,100%*G23,L10*I10)</f>
        <v>6.25E-2</v>
      </c>
      <c r="L23" s="82" t="s">
        <v>1053</v>
      </c>
    </row>
    <row r="24" spans="2:12" s="101" customFormat="1" x14ac:dyDescent="0.25">
      <c r="B24" s="100"/>
      <c r="E24" s="102"/>
      <c r="F24" s="102"/>
      <c r="G24" s="377">
        <f>SUM(G8:G23)</f>
        <v>1</v>
      </c>
      <c r="H24" s="30"/>
      <c r="I24" s="31"/>
      <c r="J24" s="18"/>
      <c r="K24" s="377">
        <f>SUM(K8:K23)</f>
        <v>0.67043750000000002</v>
      </c>
      <c r="L24" s="85"/>
    </row>
  </sheetData>
  <sheetProtection algorithmName="SHA-512" hashValue="HAZ4nhcQVt9cmW5/GarGB4HNx/IZPbkjue1VpZgj6wxJwhLsf1eKGivWSWrjdTN+OzZ13FdQtd0XTG83Ho6vSw==" saltValue="r4IRBo6pvNWSPpz7QBEQVg==" spinCount="100000" sheet="1" objects="1" scenarios="1"/>
  <mergeCells count="5">
    <mergeCell ref="B1:F1"/>
    <mergeCell ref="B2:L2"/>
    <mergeCell ref="B3:L3"/>
    <mergeCell ref="B5:F5"/>
    <mergeCell ref="B4:L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4C980-E95A-44FD-B053-452D4275EF18}">
  <dimension ref="B1:M20"/>
  <sheetViews>
    <sheetView showGridLines="0" zoomScaleNormal="100" workbookViewId="0">
      <selection activeCell="D8" sqref="D8"/>
    </sheetView>
  </sheetViews>
  <sheetFormatPr baseColWidth="10" defaultColWidth="11.5703125" defaultRowHeight="15" x14ac:dyDescent="0.25"/>
  <cols>
    <col min="1" max="1" width="2.42578125" style="2" customWidth="1"/>
    <col min="2" max="2" width="10" style="3" customWidth="1"/>
    <col min="3" max="3" width="48.85546875" style="2" hidden="1" customWidth="1"/>
    <col min="4" max="4" width="48.85546875" style="2" customWidth="1"/>
    <col min="5" max="5" width="45.5703125" style="2" customWidth="1"/>
    <col min="6" max="6" width="31.28515625" style="2" customWidth="1"/>
    <col min="7" max="7" width="24" style="2" customWidth="1"/>
    <col min="8" max="8" width="12.5703125" style="2" customWidth="1"/>
    <col min="9" max="9" width="5.5703125" style="2" bestFit="1" customWidth="1"/>
    <col min="10" max="10" width="7.7109375" style="2" bestFit="1" customWidth="1"/>
    <col min="11" max="12" width="11.5703125" style="2"/>
    <col min="13" max="13" width="28.85546875" style="2" bestFit="1" customWidth="1"/>
    <col min="14" max="16384" width="11.5703125" style="2"/>
  </cols>
  <sheetData>
    <row r="1" spans="2:13" s="4" customFormat="1" ht="15.75" x14ac:dyDescent="0.25">
      <c r="B1" s="497"/>
      <c r="C1" s="497"/>
      <c r="D1" s="497"/>
      <c r="E1" s="497"/>
      <c r="F1" s="497"/>
      <c r="G1" s="497"/>
    </row>
    <row r="2" spans="2:13" s="4" customFormat="1" ht="15.75" x14ac:dyDescent="0.25">
      <c r="B2" s="497"/>
      <c r="C2" s="497"/>
      <c r="D2" s="497"/>
      <c r="E2" s="497"/>
      <c r="F2" s="497"/>
      <c r="G2" s="497"/>
      <c r="H2" s="497"/>
      <c r="I2" s="497"/>
      <c r="J2" s="497"/>
      <c r="K2" s="497"/>
      <c r="L2" s="497"/>
      <c r="M2" s="497"/>
    </row>
    <row r="3" spans="2:13" s="4" customFormat="1" ht="15.75" x14ac:dyDescent="0.25">
      <c r="B3" s="497" t="s">
        <v>393</v>
      </c>
      <c r="C3" s="497"/>
      <c r="D3" s="497"/>
      <c r="E3" s="497"/>
      <c r="F3" s="497"/>
      <c r="G3" s="497"/>
      <c r="H3" s="497"/>
      <c r="I3" s="497"/>
      <c r="J3" s="497"/>
      <c r="K3" s="497"/>
      <c r="L3" s="497"/>
      <c r="M3" s="497"/>
    </row>
    <row r="4" spans="2:13" s="4" customFormat="1" ht="15.75" x14ac:dyDescent="0.25">
      <c r="B4" s="491" t="s">
        <v>985</v>
      </c>
      <c r="C4" s="491"/>
      <c r="D4" s="491"/>
      <c r="E4" s="491"/>
      <c r="F4" s="491"/>
      <c r="G4" s="491"/>
      <c r="H4" s="491"/>
      <c r="I4" s="491"/>
      <c r="J4" s="491"/>
      <c r="K4" s="491"/>
      <c r="L4" s="491"/>
      <c r="M4" s="491"/>
    </row>
    <row r="5" spans="2:13" x14ac:dyDescent="0.25">
      <c r="D5" s="3"/>
      <c r="E5" s="3"/>
      <c r="F5" s="3"/>
      <c r="G5" s="3"/>
    </row>
    <row r="6" spans="2:13" x14ac:dyDescent="0.25">
      <c r="D6" s="3"/>
      <c r="E6" s="3"/>
      <c r="F6" s="3"/>
      <c r="G6" s="3"/>
    </row>
    <row r="7" spans="2:13" ht="24" x14ac:dyDescent="0.25">
      <c r="B7" s="104" t="s">
        <v>164</v>
      </c>
      <c r="C7" s="104"/>
      <c r="D7" s="104" t="s">
        <v>165</v>
      </c>
      <c r="E7" s="104" t="s">
        <v>9</v>
      </c>
      <c r="F7" s="104" t="s">
        <v>5</v>
      </c>
      <c r="G7" s="104" t="s">
        <v>7</v>
      </c>
      <c r="H7" s="88" t="s">
        <v>8</v>
      </c>
      <c r="I7" s="88" t="s">
        <v>9</v>
      </c>
      <c r="J7" s="88" t="s">
        <v>1038</v>
      </c>
      <c r="K7" s="88" t="s">
        <v>10</v>
      </c>
      <c r="L7" s="88" t="s">
        <v>11</v>
      </c>
      <c r="M7" s="88" t="s">
        <v>166</v>
      </c>
    </row>
    <row r="8" spans="2:13" s="4" customFormat="1" ht="48" x14ac:dyDescent="0.25">
      <c r="B8" s="94">
        <v>1</v>
      </c>
      <c r="C8" s="99" t="s">
        <v>352</v>
      </c>
      <c r="D8" s="246" t="s">
        <v>353</v>
      </c>
      <c r="E8" s="246" t="s">
        <v>354</v>
      </c>
      <c r="F8" s="105" t="s">
        <v>355</v>
      </c>
      <c r="G8" s="98">
        <v>44607</v>
      </c>
      <c r="H8" s="373">
        <f>1/12</f>
        <v>8.3333333333333329E-2</v>
      </c>
      <c r="I8" s="370">
        <v>1</v>
      </c>
      <c r="J8" s="375">
        <v>1</v>
      </c>
      <c r="K8" s="18">
        <f t="shared" ref="K8:K19" si="0">J8/I8</f>
        <v>1</v>
      </c>
      <c r="L8" s="371">
        <f>K8*H8</f>
        <v>8.3333333333333329E-2</v>
      </c>
      <c r="M8" s="250" t="s">
        <v>973</v>
      </c>
    </row>
    <row r="9" spans="2:13" s="4" customFormat="1" ht="36" x14ac:dyDescent="0.25">
      <c r="B9" s="94">
        <v>2</v>
      </c>
      <c r="C9" s="99"/>
      <c r="D9" s="246" t="s">
        <v>356</v>
      </c>
      <c r="E9" s="246" t="s">
        <v>357</v>
      </c>
      <c r="F9" s="46" t="s">
        <v>358</v>
      </c>
      <c r="G9" s="98" t="s">
        <v>359</v>
      </c>
      <c r="H9" s="373">
        <f t="shared" ref="H9:H19" si="1">1/12</f>
        <v>8.3333333333333329E-2</v>
      </c>
      <c r="I9" s="370">
        <v>0.8</v>
      </c>
      <c r="J9" s="375">
        <f>20/41</f>
        <v>0.48780487804878048</v>
      </c>
      <c r="K9" s="18">
        <f t="shared" si="0"/>
        <v>0.6097560975609756</v>
      </c>
      <c r="L9" s="371">
        <f t="shared" ref="L9:L19" si="2">K9*H9</f>
        <v>5.08130081300813E-2</v>
      </c>
      <c r="M9" s="250" t="s">
        <v>974</v>
      </c>
    </row>
    <row r="10" spans="2:13" s="4" customFormat="1" ht="60" x14ac:dyDescent="0.25">
      <c r="B10" s="94">
        <v>3</v>
      </c>
      <c r="C10" s="99"/>
      <c r="D10" s="246" t="s">
        <v>360</v>
      </c>
      <c r="E10" s="246" t="s">
        <v>361</v>
      </c>
      <c r="F10" s="46" t="s">
        <v>362</v>
      </c>
      <c r="G10" s="98" t="s">
        <v>320</v>
      </c>
      <c r="H10" s="373">
        <f t="shared" si="1"/>
        <v>8.3333333333333329E-2</v>
      </c>
      <c r="I10" s="370">
        <v>1</v>
      </c>
      <c r="J10" s="375">
        <f>21/21</f>
        <v>1</v>
      </c>
      <c r="K10" s="18">
        <f t="shared" si="0"/>
        <v>1</v>
      </c>
      <c r="L10" s="371">
        <f t="shared" si="2"/>
        <v>8.3333333333333329E-2</v>
      </c>
      <c r="M10" s="250" t="s">
        <v>1051</v>
      </c>
    </row>
    <row r="11" spans="2:13" s="4" customFormat="1" ht="36" x14ac:dyDescent="0.25">
      <c r="B11" s="94">
        <v>4</v>
      </c>
      <c r="C11" s="95"/>
      <c r="D11" s="246" t="s">
        <v>363</v>
      </c>
      <c r="E11" s="246" t="s">
        <v>364</v>
      </c>
      <c r="F11" s="46" t="s">
        <v>365</v>
      </c>
      <c r="G11" s="98" t="s">
        <v>172</v>
      </c>
      <c r="H11" s="373">
        <f t="shared" si="1"/>
        <v>8.3333333333333329E-2</v>
      </c>
      <c r="I11" s="370">
        <v>0.9</v>
      </c>
      <c r="J11" s="375">
        <f>35/213</f>
        <v>0.16431924882629109</v>
      </c>
      <c r="K11" s="18">
        <f t="shared" si="0"/>
        <v>0.18257694314032344</v>
      </c>
      <c r="L11" s="371">
        <f t="shared" si="2"/>
        <v>1.521474526169362E-2</v>
      </c>
      <c r="M11" s="250" t="s">
        <v>975</v>
      </c>
    </row>
    <row r="12" spans="2:13" s="4" customFormat="1" ht="60" x14ac:dyDescent="0.25">
      <c r="B12" s="94">
        <v>5</v>
      </c>
      <c r="C12" s="95"/>
      <c r="D12" s="246" t="s">
        <v>366</v>
      </c>
      <c r="E12" s="246" t="s">
        <v>367</v>
      </c>
      <c r="F12" s="46" t="s">
        <v>368</v>
      </c>
      <c r="G12" s="98" t="s">
        <v>369</v>
      </c>
      <c r="H12" s="373">
        <f t="shared" si="1"/>
        <v>8.3333333333333329E-2</v>
      </c>
      <c r="I12" s="370">
        <v>1</v>
      </c>
      <c r="J12" s="375">
        <f>1/1</f>
        <v>1</v>
      </c>
      <c r="K12" s="18">
        <f t="shared" si="0"/>
        <v>1</v>
      </c>
      <c r="L12" s="371">
        <f t="shared" si="2"/>
        <v>8.3333333333333329E-2</v>
      </c>
      <c r="M12" s="250" t="s">
        <v>1054</v>
      </c>
    </row>
    <row r="13" spans="2:13" s="4" customFormat="1" ht="60" x14ac:dyDescent="0.25">
      <c r="B13" s="94">
        <v>6</v>
      </c>
      <c r="C13" s="95"/>
      <c r="D13" s="246" t="s">
        <v>370</v>
      </c>
      <c r="E13" s="246" t="s">
        <v>371</v>
      </c>
      <c r="F13" s="46" t="s">
        <v>372</v>
      </c>
      <c r="G13" s="98" t="s">
        <v>373</v>
      </c>
      <c r="H13" s="373">
        <f t="shared" si="1"/>
        <v>8.3333333333333329E-2</v>
      </c>
      <c r="I13" s="370">
        <v>1</v>
      </c>
      <c r="J13" s="375">
        <v>1</v>
      </c>
      <c r="K13" s="18">
        <f t="shared" si="0"/>
        <v>1</v>
      </c>
      <c r="L13" s="371">
        <f t="shared" si="2"/>
        <v>8.3333333333333329E-2</v>
      </c>
      <c r="M13" s="250" t="s">
        <v>1054</v>
      </c>
    </row>
    <row r="14" spans="2:13" s="4" customFormat="1" ht="24" x14ac:dyDescent="0.25">
      <c r="B14" s="94">
        <v>7</v>
      </c>
      <c r="C14" s="106" t="s">
        <v>374</v>
      </c>
      <c r="D14" s="246" t="s">
        <v>375</v>
      </c>
      <c r="E14" s="246" t="s">
        <v>376</v>
      </c>
      <c r="F14" s="46" t="s">
        <v>368</v>
      </c>
      <c r="G14" s="98" t="s">
        <v>219</v>
      </c>
      <c r="H14" s="373">
        <f t="shared" si="1"/>
        <v>8.3333333333333329E-2</v>
      </c>
      <c r="I14" s="370">
        <v>1</v>
      </c>
      <c r="J14" s="375">
        <f>11/11</f>
        <v>1</v>
      </c>
      <c r="K14" s="18">
        <f t="shared" si="0"/>
        <v>1</v>
      </c>
      <c r="L14" s="371">
        <f t="shared" si="2"/>
        <v>8.3333333333333329E-2</v>
      </c>
      <c r="M14" s="250" t="s">
        <v>1055</v>
      </c>
    </row>
    <row r="15" spans="2:13" s="4" customFormat="1" ht="36" x14ac:dyDescent="0.25">
      <c r="B15" s="94">
        <v>8</v>
      </c>
      <c r="C15" s="106" t="s">
        <v>377</v>
      </c>
      <c r="D15" s="246" t="s">
        <v>378</v>
      </c>
      <c r="E15" s="246" t="s">
        <v>379</v>
      </c>
      <c r="F15" s="46" t="s">
        <v>380</v>
      </c>
      <c r="G15" s="98" t="s">
        <v>122</v>
      </c>
      <c r="H15" s="373">
        <f t="shared" si="1"/>
        <v>8.3333333333333329E-2</v>
      </c>
      <c r="I15" s="370">
        <v>1</v>
      </c>
      <c r="J15" s="375">
        <v>0.6</v>
      </c>
      <c r="K15" s="18">
        <f t="shared" si="0"/>
        <v>0.6</v>
      </c>
      <c r="L15" s="371">
        <f t="shared" si="2"/>
        <v>4.9999999999999996E-2</v>
      </c>
      <c r="M15" s="250" t="s">
        <v>1056</v>
      </c>
    </row>
    <row r="16" spans="2:13" s="4" customFormat="1" ht="72" x14ac:dyDescent="0.25">
      <c r="B16" s="94">
        <v>9</v>
      </c>
      <c r="C16" s="106"/>
      <c r="D16" s="246" t="s">
        <v>378</v>
      </c>
      <c r="E16" s="246" t="s">
        <v>381</v>
      </c>
      <c r="F16" s="46" t="s">
        <v>382</v>
      </c>
      <c r="G16" s="98" t="s">
        <v>122</v>
      </c>
      <c r="H16" s="373">
        <f t="shared" si="1"/>
        <v>8.3333333333333329E-2</v>
      </c>
      <c r="I16" s="370">
        <v>1</v>
      </c>
      <c r="J16" s="375">
        <v>1</v>
      </c>
      <c r="K16" s="18">
        <f t="shared" si="0"/>
        <v>1</v>
      </c>
      <c r="L16" s="371">
        <f t="shared" si="2"/>
        <v>8.3333333333333329E-2</v>
      </c>
      <c r="M16" s="250" t="s">
        <v>1057</v>
      </c>
    </row>
    <row r="17" spans="2:13" s="4" customFormat="1" ht="72" x14ac:dyDescent="0.25">
      <c r="B17" s="94">
        <v>10</v>
      </c>
      <c r="C17" s="106"/>
      <c r="D17" s="246" t="s">
        <v>383</v>
      </c>
      <c r="E17" s="246" t="s">
        <v>384</v>
      </c>
      <c r="F17" s="46" t="s">
        <v>385</v>
      </c>
      <c r="G17" s="98" t="s">
        <v>112</v>
      </c>
      <c r="H17" s="373">
        <f t="shared" si="1"/>
        <v>8.3333333333333329E-2</v>
      </c>
      <c r="I17" s="370">
        <v>1</v>
      </c>
      <c r="J17" s="375">
        <v>0</v>
      </c>
      <c r="K17" s="18">
        <f t="shared" si="0"/>
        <v>0</v>
      </c>
      <c r="L17" s="371">
        <f t="shared" si="2"/>
        <v>0</v>
      </c>
      <c r="M17" s="250" t="s">
        <v>1058</v>
      </c>
    </row>
    <row r="18" spans="2:13" s="4" customFormat="1" ht="36" x14ac:dyDescent="0.25">
      <c r="B18" s="94">
        <v>11</v>
      </c>
      <c r="C18" s="95" t="s">
        <v>386</v>
      </c>
      <c r="D18" s="246" t="s">
        <v>387</v>
      </c>
      <c r="E18" s="246" t="s">
        <v>388</v>
      </c>
      <c r="F18" s="46" t="s">
        <v>389</v>
      </c>
      <c r="G18" s="98" t="s">
        <v>390</v>
      </c>
      <c r="H18" s="373">
        <f t="shared" si="1"/>
        <v>8.3333333333333329E-2</v>
      </c>
      <c r="I18" s="370">
        <v>1</v>
      </c>
      <c r="J18" s="375">
        <v>0</v>
      </c>
      <c r="K18" s="18">
        <f t="shared" si="0"/>
        <v>0</v>
      </c>
      <c r="L18" s="371">
        <f t="shared" si="2"/>
        <v>0</v>
      </c>
      <c r="M18" s="250"/>
    </row>
    <row r="19" spans="2:13" s="4" customFormat="1" ht="36" x14ac:dyDescent="0.25">
      <c r="B19" s="94">
        <v>12</v>
      </c>
      <c r="C19" s="106"/>
      <c r="D19" s="246" t="s">
        <v>391</v>
      </c>
      <c r="E19" s="246" t="s">
        <v>392</v>
      </c>
      <c r="F19" s="46" t="s">
        <v>368</v>
      </c>
      <c r="G19" s="98" t="s">
        <v>320</v>
      </c>
      <c r="H19" s="373">
        <f t="shared" si="1"/>
        <v>8.3333333333333329E-2</v>
      </c>
      <c r="I19" s="370">
        <v>1</v>
      </c>
      <c r="J19" s="375">
        <f>4/4</f>
        <v>1</v>
      </c>
      <c r="K19" s="18">
        <f t="shared" si="0"/>
        <v>1</v>
      </c>
      <c r="L19" s="371">
        <f t="shared" si="2"/>
        <v>8.3333333333333329E-2</v>
      </c>
      <c r="M19" s="250" t="s">
        <v>1059</v>
      </c>
    </row>
    <row r="20" spans="2:13" x14ac:dyDescent="0.25">
      <c r="H20" s="374">
        <f>SUM(H8:H19)</f>
        <v>1</v>
      </c>
      <c r="I20" s="6"/>
      <c r="J20" s="7"/>
      <c r="K20" s="18"/>
      <c r="L20" s="372">
        <f>SUM(L8:L19)</f>
        <v>0.69936108672510833</v>
      </c>
      <c r="M20" s="81"/>
    </row>
  </sheetData>
  <sheetProtection algorithmName="SHA-512" hashValue="I3QWu2dyWxjpEXg2kmgZo7WtOYc7MVluMbKeKEhiP77VUGRaCFmxQZjdwuB7oN02VHVACsYgbs5mkPf2FsVsiQ==" saltValue="8nV95Xp5h2nMcsUqLHR1/g==" spinCount="100000" sheet="1" objects="1" scenarios="1"/>
  <mergeCells count="4">
    <mergeCell ref="B1:G1"/>
    <mergeCell ref="B2:M2"/>
    <mergeCell ref="B3:M3"/>
    <mergeCell ref="B4:M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A2081-F758-4A11-A1D5-5AB7A5D65C9E}">
  <dimension ref="B1:L17"/>
  <sheetViews>
    <sheetView showGridLines="0" workbookViewId="0">
      <selection activeCell="C9" sqref="C9"/>
    </sheetView>
  </sheetViews>
  <sheetFormatPr baseColWidth="10" defaultColWidth="11.5703125" defaultRowHeight="15" x14ac:dyDescent="0.25"/>
  <cols>
    <col min="1" max="1" width="2.42578125" style="2" customWidth="1"/>
    <col min="2" max="2" width="4.85546875" style="3" bestFit="1" customWidth="1"/>
    <col min="3" max="4" width="35" style="2" customWidth="1"/>
    <col min="5" max="5" width="30.28515625" style="2" bestFit="1" customWidth="1"/>
    <col min="6" max="6" width="15.7109375" style="2" customWidth="1"/>
    <col min="7" max="7" width="11.42578125" style="2" bestFit="1" customWidth="1"/>
    <col min="8" max="11" width="11.5703125" style="2"/>
    <col min="12" max="12" width="20.140625" style="2" customWidth="1"/>
    <col min="13" max="16384" width="11.5703125" style="2"/>
  </cols>
  <sheetData>
    <row r="1" spans="2:12" s="4" customFormat="1" ht="15.75" x14ac:dyDescent="0.25">
      <c r="B1" s="497"/>
      <c r="C1" s="497"/>
      <c r="D1" s="497"/>
      <c r="E1" s="497"/>
      <c r="F1" s="497"/>
      <c r="G1" s="497"/>
      <c r="H1" s="497"/>
      <c r="I1" s="497"/>
      <c r="J1" s="497"/>
      <c r="K1" s="497"/>
      <c r="L1" s="497"/>
    </row>
    <row r="2" spans="2:12" s="4" customFormat="1" ht="15.75" x14ac:dyDescent="0.25">
      <c r="B2" s="497"/>
      <c r="C2" s="497"/>
      <c r="D2" s="497"/>
      <c r="E2" s="497"/>
      <c r="F2" s="497"/>
      <c r="G2" s="497"/>
      <c r="H2" s="497"/>
      <c r="I2" s="497"/>
      <c r="J2" s="497"/>
      <c r="K2" s="497"/>
      <c r="L2" s="497"/>
    </row>
    <row r="3" spans="2:12" s="4" customFormat="1" ht="15.75" x14ac:dyDescent="0.25">
      <c r="B3" s="497" t="s">
        <v>594</v>
      </c>
      <c r="C3" s="497"/>
      <c r="D3" s="497"/>
      <c r="E3" s="497"/>
      <c r="F3" s="497"/>
      <c r="G3" s="497"/>
      <c r="H3" s="497"/>
      <c r="I3" s="497"/>
      <c r="J3" s="497"/>
      <c r="K3" s="497"/>
      <c r="L3" s="497"/>
    </row>
    <row r="4" spans="2:12" s="4" customFormat="1" ht="15.75" x14ac:dyDescent="0.25">
      <c r="B4" s="499" t="s">
        <v>985</v>
      </c>
      <c r="C4" s="499"/>
      <c r="D4" s="499"/>
      <c r="E4" s="499"/>
      <c r="F4" s="499"/>
      <c r="G4" s="499"/>
      <c r="H4" s="499"/>
      <c r="I4" s="499"/>
      <c r="J4" s="499"/>
      <c r="K4" s="499"/>
      <c r="L4" s="499"/>
    </row>
    <row r="7" spans="2:12" ht="24" x14ac:dyDescent="0.25">
      <c r="B7" s="247" t="s">
        <v>164</v>
      </c>
      <c r="C7" s="247" t="s">
        <v>165</v>
      </c>
      <c r="D7" s="247" t="s">
        <v>9</v>
      </c>
      <c r="E7" s="247" t="s">
        <v>5</v>
      </c>
      <c r="F7" s="247" t="s">
        <v>7</v>
      </c>
      <c r="G7" s="88" t="s">
        <v>8</v>
      </c>
      <c r="H7" s="88" t="s">
        <v>9</v>
      </c>
      <c r="I7" s="88" t="s">
        <v>1037</v>
      </c>
      <c r="J7" s="88" t="s">
        <v>10</v>
      </c>
      <c r="K7" s="88" t="s">
        <v>11</v>
      </c>
      <c r="L7" s="88" t="s">
        <v>166</v>
      </c>
    </row>
    <row r="8" spans="2:12" s="4" customFormat="1" ht="36" x14ac:dyDescent="0.25">
      <c r="B8" s="151">
        <v>1</v>
      </c>
      <c r="C8" s="152" t="s">
        <v>595</v>
      </c>
      <c r="D8" s="152" t="s">
        <v>596</v>
      </c>
      <c r="E8" s="153" t="s">
        <v>597</v>
      </c>
      <c r="F8" s="96" t="s">
        <v>598</v>
      </c>
      <c r="G8" s="372">
        <f>1/9</f>
        <v>0.1111111111111111</v>
      </c>
      <c r="H8" s="370">
        <v>1</v>
      </c>
      <c r="I8" s="375">
        <v>0</v>
      </c>
      <c r="J8" s="18">
        <f>I8/H8</f>
        <v>0</v>
      </c>
      <c r="K8" s="371">
        <f>J8*G8</f>
        <v>0</v>
      </c>
      <c r="L8" s="81" t="s">
        <v>976</v>
      </c>
    </row>
    <row r="9" spans="2:12" s="4" customFormat="1" ht="48" x14ac:dyDescent="0.25">
      <c r="B9" s="248">
        <v>2</v>
      </c>
      <c r="C9" s="246" t="s">
        <v>599</v>
      </c>
      <c r="D9" s="246" t="s">
        <v>977</v>
      </c>
      <c r="E9" s="154" t="s">
        <v>355</v>
      </c>
      <c r="F9" s="96" t="s">
        <v>600</v>
      </c>
      <c r="G9" s="372">
        <f t="shared" ref="G9:G16" si="0">1/9</f>
        <v>0.1111111111111111</v>
      </c>
      <c r="H9" s="370">
        <v>1</v>
      </c>
      <c r="I9" s="375">
        <v>1</v>
      </c>
      <c r="J9" s="18">
        <f t="shared" ref="J9:J16" si="1">I9/H9</f>
        <v>1</v>
      </c>
      <c r="K9" s="371">
        <f>J9*G9</f>
        <v>0.1111111111111111</v>
      </c>
      <c r="L9" s="251" t="s">
        <v>978</v>
      </c>
    </row>
    <row r="10" spans="2:12" s="4" customFormat="1" ht="60" x14ac:dyDescent="0.25">
      <c r="B10" s="248">
        <v>3</v>
      </c>
      <c r="C10" s="54" t="s">
        <v>601</v>
      </c>
      <c r="D10" s="54" t="s">
        <v>602</v>
      </c>
      <c r="E10" s="155" t="s">
        <v>358</v>
      </c>
      <c r="F10" s="96" t="s">
        <v>122</v>
      </c>
      <c r="G10" s="372">
        <f t="shared" si="0"/>
        <v>0.1111111111111111</v>
      </c>
      <c r="H10" s="370">
        <v>1</v>
      </c>
      <c r="I10" s="375">
        <v>1</v>
      </c>
      <c r="J10" s="18">
        <f t="shared" si="1"/>
        <v>1</v>
      </c>
      <c r="K10" s="371">
        <f t="shared" ref="K10:K16" si="2">J10*G10</f>
        <v>0.1111111111111111</v>
      </c>
      <c r="L10" s="251" t="s">
        <v>1061</v>
      </c>
    </row>
    <row r="11" spans="2:12" s="4" customFormat="1" ht="36" x14ac:dyDescent="0.25">
      <c r="B11" s="151">
        <v>4</v>
      </c>
      <c r="C11" s="152" t="s">
        <v>603</v>
      </c>
      <c r="D11" s="152" t="s">
        <v>604</v>
      </c>
      <c r="E11" s="155" t="s">
        <v>605</v>
      </c>
      <c r="F11" s="156" t="s">
        <v>606</v>
      </c>
      <c r="G11" s="372">
        <f t="shared" si="0"/>
        <v>0.1111111111111111</v>
      </c>
      <c r="H11" s="370">
        <v>1</v>
      </c>
      <c r="I11" s="375">
        <v>0</v>
      </c>
      <c r="J11" s="18">
        <f t="shared" si="1"/>
        <v>0</v>
      </c>
      <c r="K11" s="371">
        <f t="shared" si="2"/>
        <v>0</v>
      </c>
      <c r="L11" s="251" t="s">
        <v>979</v>
      </c>
    </row>
    <row r="12" spans="2:12" s="4" customFormat="1" ht="72" x14ac:dyDescent="0.25">
      <c r="B12" s="151">
        <v>5</v>
      </c>
      <c r="C12" s="152" t="s">
        <v>607</v>
      </c>
      <c r="D12" s="152" t="s">
        <v>608</v>
      </c>
      <c r="E12" s="155" t="s">
        <v>609</v>
      </c>
      <c r="F12" s="156">
        <v>44926</v>
      </c>
      <c r="G12" s="372">
        <f t="shared" si="0"/>
        <v>0.1111111111111111</v>
      </c>
      <c r="H12" s="370">
        <v>1</v>
      </c>
      <c r="I12" s="375">
        <v>1</v>
      </c>
      <c r="J12" s="18">
        <f t="shared" si="1"/>
        <v>1</v>
      </c>
      <c r="K12" s="371">
        <f t="shared" si="2"/>
        <v>0.1111111111111111</v>
      </c>
      <c r="L12" s="251" t="s">
        <v>980</v>
      </c>
    </row>
    <row r="13" spans="2:12" s="4" customFormat="1" ht="84" x14ac:dyDescent="0.25">
      <c r="B13" s="151">
        <v>6</v>
      </c>
      <c r="C13" s="157" t="s">
        <v>610</v>
      </c>
      <c r="D13" s="152" t="s">
        <v>611</v>
      </c>
      <c r="E13" s="155" t="s">
        <v>612</v>
      </c>
      <c r="F13" s="156" t="s">
        <v>195</v>
      </c>
      <c r="G13" s="372">
        <f t="shared" si="0"/>
        <v>0.1111111111111111</v>
      </c>
      <c r="H13" s="370">
        <v>1</v>
      </c>
      <c r="I13" s="375">
        <v>1</v>
      </c>
      <c r="J13" s="18">
        <f t="shared" si="1"/>
        <v>1</v>
      </c>
      <c r="K13" s="371">
        <f t="shared" si="2"/>
        <v>0.1111111111111111</v>
      </c>
      <c r="L13" s="251" t="s">
        <v>1063</v>
      </c>
    </row>
    <row r="14" spans="2:12" s="4" customFormat="1" ht="36" x14ac:dyDescent="0.25">
      <c r="B14" s="151">
        <v>7</v>
      </c>
      <c r="C14" s="157" t="s">
        <v>613</v>
      </c>
      <c r="D14" s="152" t="s">
        <v>614</v>
      </c>
      <c r="E14" s="155" t="s">
        <v>615</v>
      </c>
      <c r="F14" s="156" t="s">
        <v>195</v>
      </c>
      <c r="G14" s="372">
        <f t="shared" si="0"/>
        <v>0.1111111111111111</v>
      </c>
      <c r="H14" s="370">
        <v>1</v>
      </c>
      <c r="I14" s="379">
        <v>1</v>
      </c>
      <c r="J14" s="18">
        <f t="shared" si="1"/>
        <v>1</v>
      </c>
      <c r="K14" s="371">
        <f t="shared" si="2"/>
        <v>0.1111111111111111</v>
      </c>
      <c r="L14" s="251" t="s">
        <v>981</v>
      </c>
    </row>
    <row r="15" spans="2:12" s="4" customFormat="1" ht="36" x14ac:dyDescent="0.25">
      <c r="B15" s="151">
        <v>8</v>
      </c>
      <c r="C15" s="158" t="s">
        <v>616</v>
      </c>
      <c r="D15" s="159" t="s">
        <v>617</v>
      </c>
      <c r="E15" s="153" t="s">
        <v>618</v>
      </c>
      <c r="F15" s="156" t="s">
        <v>269</v>
      </c>
      <c r="G15" s="372">
        <f t="shared" si="0"/>
        <v>0.1111111111111111</v>
      </c>
      <c r="H15" s="370">
        <v>1</v>
      </c>
      <c r="I15" s="375">
        <f>7/12</f>
        <v>0.58333333333333337</v>
      </c>
      <c r="J15" s="18">
        <f t="shared" si="1"/>
        <v>0.58333333333333337</v>
      </c>
      <c r="K15" s="371">
        <f t="shared" si="2"/>
        <v>6.4814814814814811E-2</v>
      </c>
      <c r="L15" s="251" t="s">
        <v>1062</v>
      </c>
    </row>
    <row r="16" spans="2:12" s="4" customFormat="1" ht="48" x14ac:dyDescent="0.25">
      <c r="B16" s="151">
        <v>9</v>
      </c>
      <c r="C16" s="152" t="s">
        <v>619</v>
      </c>
      <c r="D16" s="152" t="s">
        <v>620</v>
      </c>
      <c r="E16" s="153" t="s">
        <v>621</v>
      </c>
      <c r="F16" s="156">
        <v>44926</v>
      </c>
      <c r="G16" s="372">
        <f t="shared" si="0"/>
        <v>0.1111111111111111</v>
      </c>
      <c r="H16" s="370">
        <v>1</v>
      </c>
      <c r="I16" s="375">
        <v>0</v>
      </c>
      <c r="J16" s="18">
        <f t="shared" si="1"/>
        <v>0</v>
      </c>
      <c r="K16" s="371">
        <f t="shared" si="2"/>
        <v>0</v>
      </c>
      <c r="L16" s="251" t="s">
        <v>982</v>
      </c>
    </row>
    <row r="17" spans="2:12" x14ac:dyDescent="0.25">
      <c r="B17" s="160"/>
      <c r="C17" s="161"/>
      <c r="D17" s="161"/>
      <c r="E17" s="161"/>
      <c r="F17" s="161"/>
      <c r="G17" s="377">
        <f>SUM(G8:G16)</f>
        <v>1.0000000000000002</v>
      </c>
      <c r="H17" s="30"/>
      <c r="I17" s="31"/>
      <c r="J17" s="18"/>
      <c r="K17" s="378">
        <f>SUM(K8:K16)</f>
        <v>0.62037037037037035</v>
      </c>
      <c r="L17" s="85"/>
    </row>
  </sheetData>
  <sheetProtection algorithmName="SHA-512" hashValue="MuZv8cOXRhLxdNvM++CEKH7XpCVo/DT+QRXl3bYfjOMXxrCp+jp3p0Z5EkucfsEtHxVz+rstPp6Vw+4lkEn8bA==" saltValue="uHBj61kv0nqFP3sngccxNw==" spinCount="100000" sheet="1" objects="1" scenarios="1"/>
  <mergeCells count="4">
    <mergeCell ref="B1:L1"/>
    <mergeCell ref="B2:L2"/>
    <mergeCell ref="B3:L3"/>
    <mergeCell ref="B4:L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25EAC-2305-4105-B769-B12DE4D0379E}">
  <dimension ref="B1:BO55"/>
  <sheetViews>
    <sheetView showGridLines="0" zoomScaleNormal="100" workbookViewId="0">
      <selection activeCell="D8" sqref="D8"/>
    </sheetView>
  </sheetViews>
  <sheetFormatPr baseColWidth="10" defaultColWidth="8.7109375" defaultRowHeight="12.75" x14ac:dyDescent="0.2"/>
  <cols>
    <col min="1" max="1" width="3.42578125" style="107" customWidth="1"/>
    <col min="2" max="2" width="6.140625" style="107" customWidth="1"/>
    <col min="3" max="3" width="16.42578125" style="107" customWidth="1"/>
    <col min="4" max="4" width="12.42578125" style="107" customWidth="1"/>
    <col min="5" max="7" width="31.42578125" style="107" customWidth="1"/>
    <col min="8" max="9" width="20.7109375" style="107" customWidth="1"/>
    <col min="10" max="10" width="15.5703125" style="107" customWidth="1"/>
    <col min="11" max="58" width="2.140625" style="107" hidden="1" customWidth="1"/>
    <col min="59" max="59" width="10.7109375" style="107" hidden="1" customWidth="1"/>
    <col min="60" max="60" width="10.42578125" style="107" hidden="1" customWidth="1"/>
    <col min="61" max="62" width="9.85546875" style="107" hidden="1" customWidth="1"/>
    <col min="63" max="63" width="19.140625" style="107" hidden="1" customWidth="1"/>
    <col min="64" max="64" width="13" style="107" hidden="1" customWidth="1"/>
    <col min="65" max="66" width="17.42578125" style="107" customWidth="1"/>
    <col min="67" max="67" width="12.140625" style="107" customWidth="1"/>
    <col min="68" max="16384" width="8.7109375" style="107"/>
  </cols>
  <sheetData>
    <row r="1" spans="2:67" ht="18" x14ac:dyDescent="0.2">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row>
    <row r="2" spans="2:67" ht="18" customHeight="1" x14ac:dyDescent="0.2"/>
    <row r="3" spans="2:67" ht="15.75" x14ac:dyDescent="0.2">
      <c r="B3" s="508" t="s">
        <v>593</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508"/>
      <c r="AJ3" s="508"/>
      <c r="AK3" s="508"/>
      <c r="AL3" s="508"/>
      <c r="AM3" s="508"/>
      <c r="AN3" s="508"/>
      <c r="AO3" s="508"/>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row>
    <row r="4" spans="2:67" ht="15" customHeight="1" x14ac:dyDescent="0.25">
      <c r="B4" s="515" t="s">
        <v>985</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row>
    <row r="5" spans="2:67" x14ac:dyDescent="0.2">
      <c r="B5" s="150"/>
      <c r="C5" s="147"/>
      <c r="D5" s="147"/>
      <c r="E5" s="149"/>
      <c r="F5" s="149"/>
      <c r="G5" s="149"/>
      <c r="H5" s="149"/>
      <c r="I5" s="147"/>
      <c r="J5" s="147"/>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7"/>
      <c r="BH5" s="147"/>
      <c r="BI5" s="147"/>
      <c r="BJ5" s="147"/>
      <c r="BK5" s="147"/>
      <c r="BL5" s="147"/>
    </row>
    <row r="6" spans="2:67" x14ac:dyDescent="0.2">
      <c r="B6" s="146"/>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4"/>
    </row>
    <row r="7" spans="2:67" s="125" customFormat="1" ht="44.25" customHeight="1" x14ac:dyDescent="0.2">
      <c r="B7" s="142" t="s">
        <v>592</v>
      </c>
      <c r="C7" s="143" t="s">
        <v>591</v>
      </c>
      <c r="D7" s="143" t="s">
        <v>591</v>
      </c>
      <c r="E7" s="142" t="s">
        <v>590</v>
      </c>
      <c r="F7" s="142" t="s">
        <v>4</v>
      </c>
      <c r="G7" s="142" t="s">
        <v>9</v>
      </c>
      <c r="H7" s="142" t="s">
        <v>589</v>
      </c>
      <c r="I7" s="142" t="s">
        <v>588</v>
      </c>
      <c r="J7" s="142" t="s">
        <v>587</v>
      </c>
      <c r="K7" s="141" t="s">
        <v>586</v>
      </c>
      <c r="L7" s="140"/>
      <c r="M7" s="140"/>
      <c r="N7" s="139"/>
      <c r="O7" s="141" t="s">
        <v>585</v>
      </c>
      <c r="P7" s="140"/>
      <c r="Q7" s="140"/>
      <c r="R7" s="139"/>
      <c r="S7" s="141" t="s">
        <v>584</v>
      </c>
      <c r="T7" s="140"/>
      <c r="U7" s="140"/>
      <c r="V7" s="139"/>
      <c r="W7" s="138" t="s">
        <v>583</v>
      </c>
      <c r="X7" s="137"/>
      <c r="Y7" s="137"/>
      <c r="Z7" s="136"/>
      <c r="AA7" s="138" t="s">
        <v>582</v>
      </c>
      <c r="AB7" s="137"/>
      <c r="AC7" s="137"/>
      <c r="AD7" s="136"/>
      <c r="AE7" s="138" t="s">
        <v>581</v>
      </c>
      <c r="AF7" s="137"/>
      <c r="AG7" s="137"/>
      <c r="AH7" s="136"/>
      <c r="AI7" s="135" t="s">
        <v>580</v>
      </c>
      <c r="AJ7" s="134"/>
      <c r="AK7" s="134"/>
      <c r="AL7" s="133"/>
      <c r="AM7" s="135" t="s">
        <v>579</v>
      </c>
      <c r="AN7" s="134"/>
      <c r="AO7" s="134"/>
      <c r="AP7" s="133"/>
      <c r="AQ7" s="135" t="s">
        <v>578</v>
      </c>
      <c r="AR7" s="134"/>
      <c r="AS7" s="134"/>
      <c r="AT7" s="133"/>
      <c r="AU7" s="132" t="s">
        <v>577</v>
      </c>
      <c r="AV7" s="131"/>
      <c r="AW7" s="131"/>
      <c r="AX7" s="130"/>
      <c r="AY7" s="132" t="s">
        <v>576</v>
      </c>
      <c r="AZ7" s="131"/>
      <c r="BA7" s="131"/>
      <c r="BB7" s="130"/>
      <c r="BC7" s="132" t="s">
        <v>575</v>
      </c>
      <c r="BD7" s="131"/>
      <c r="BE7" s="131"/>
      <c r="BF7" s="130"/>
      <c r="BG7" s="126" t="s">
        <v>574</v>
      </c>
      <c r="BH7" s="126" t="s">
        <v>573</v>
      </c>
      <c r="BI7" s="129" t="s">
        <v>572</v>
      </c>
      <c r="BJ7" s="128"/>
      <c r="BK7" s="127"/>
      <c r="BL7" s="126" t="s">
        <v>571</v>
      </c>
      <c r="BM7" s="142" t="s">
        <v>1012</v>
      </c>
      <c r="BN7" s="142" t="s">
        <v>623</v>
      </c>
      <c r="BO7" s="170" t="s">
        <v>624</v>
      </c>
    </row>
    <row r="8" spans="2:67" s="118" customFormat="1" ht="84" customHeight="1" x14ac:dyDescent="0.25">
      <c r="B8" s="512" t="s">
        <v>570</v>
      </c>
      <c r="C8" s="502" t="s">
        <v>569</v>
      </c>
      <c r="D8" s="115">
        <v>1</v>
      </c>
      <c r="E8" s="113" t="s">
        <v>568</v>
      </c>
      <c r="F8" s="113" t="s">
        <v>567</v>
      </c>
      <c r="G8" s="113" t="s">
        <v>566</v>
      </c>
      <c r="H8" s="113" t="s">
        <v>400</v>
      </c>
      <c r="I8" s="113" t="s">
        <v>545</v>
      </c>
      <c r="J8" s="113" t="s">
        <v>562</v>
      </c>
      <c r="K8" s="110"/>
      <c r="L8" s="110"/>
      <c r="M8" s="110"/>
      <c r="N8" s="110"/>
      <c r="O8" s="110"/>
      <c r="P8" s="112"/>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1">
        <v>0.8</v>
      </c>
      <c r="BH8" s="110">
        <v>4</v>
      </c>
      <c r="BI8" s="110"/>
      <c r="BJ8" s="120" t="s">
        <v>394</v>
      </c>
      <c r="BK8" s="120"/>
      <c r="BL8" s="110">
        <f>BI8+BI9+BI10+BI11+BI12</f>
        <v>0</v>
      </c>
      <c r="BM8" s="114" t="s">
        <v>625</v>
      </c>
      <c r="BN8" s="171">
        <v>2.2000000000000002</v>
      </c>
      <c r="BO8" s="172">
        <v>2.2000000000000002</v>
      </c>
    </row>
    <row r="9" spans="2:67" s="118" customFormat="1" ht="36" x14ac:dyDescent="0.25">
      <c r="B9" s="513"/>
      <c r="C9" s="507"/>
      <c r="D9" s="115">
        <v>2</v>
      </c>
      <c r="E9" s="113" t="s">
        <v>565</v>
      </c>
      <c r="F9" s="113" t="s">
        <v>564</v>
      </c>
      <c r="G9" s="113" t="s">
        <v>563</v>
      </c>
      <c r="H9" s="113" t="s">
        <v>400</v>
      </c>
      <c r="I9" s="113" t="s">
        <v>545</v>
      </c>
      <c r="J9" s="113" t="s">
        <v>562</v>
      </c>
      <c r="K9" s="110"/>
      <c r="L9" s="110"/>
      <c r="M9" s="110"/>
      <c r="N9" s="110"/>
      <c r="O9" s="110"/>
      <c r="P9" s="112"/>
      <c r="Q9" s="112"/>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1">
        <v>0.8</v>
      </c>
      <c r="BH9" s="119"/>
      <c r="BI9" s="110"/>
      <c r="BJ9" s="120" t="s">
        <v>394</v>
      </c>
      <c r="BK9" s="120"/>
      <c r="BL9" s="119"/>
      <c r="BM9" s="114" t="s">
        <v>626</v>
      </c>
      <c r="BN9" s="171">
        <v>2.2000000000000002</v>
      </c>
      <c r="BO9" s="172">
        <v>2.2000000000000002</v>
      </c>
    </row>
    <row r="10" spans="2:67" s="118" customFormat="1" ht="72" customHeight="1" x14ac:dyDescent="0.25">
      <c r="B10" s="513"/>
      <c r="C10" s="507"/>
      <c r="D10" s="115">
        <v>3</v>
      </c>
      <c r="E10" s="113" t="s">
        <v>561</v>
      </c>
      <c r="F10" s="113" t="s">
        <v>560</v>
      </c>
      <c r="G10" s="113" t="s">
        <v>559</v>
      </c>
      <c r="H10" s="113" t="s">
        <v>400</v>
      </c>
      <c r="I10" s="113" t="s">
        <v>558</v>
      </c>
      <c r="J10" s="113" t="s">
        <v>557</v>
      </c>
      <c r="K10" s="110"/>
      <c r="L10" s="110"/>
      <c r="M10" s="110"/>
      <c r="N10" s="110"/>
      <c r="O10" s="112"/>
      <c r="P10" s="112"/>
      <c r="Q10" s="112"/>
      <c r="R10" s="112"/>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6"/>
      <c r="AU10" s="110"/>
      <c r="AV10" s="112"/>
      <c r="AW10" s="110"/>
      <c r="AX10" s="110"/>
      <c r="AY10" s="110"/>
      <c r="AZ10" s="110"/>
      <c r="BA10" s="110"/>
      <c r="BB10" s="110"/>
      <c r="BC10" s="110"/>
      <c r="BD10" s="110"/>
      <c r="BE10" s="110"/>
      <c r="BF10" s="110"/>
      <c r="BG10" s="111">
        <v>0.8</v>
      </c>
      <c r="BH10" s="119"/>
      <c r="BI10" s="110"/>
      <c r="BJ10" s="120" t="s">
        <v>394</v>
      </c>
      <c r="BK10" s="120"/>
      <c r="BL10" s="119"/>
      <c r="BM10" s="114" t="s">
        <v>627</v>
      </c>
      <c r="BN10" s="171">
        <v>2.2000000000000002</v>
      </c>
      <c r="BO10" s="172">
        <v>2.2000000000000002</v>
      </c>
    </row>
    <row r="11" spans="2:67" s="118" customFormat="1" ht="72" customHeight="1" x14ac:dyDescent="0.25">
      <c r="B11" s="513"/>
      <c r="C11" s="507"/>
      <c r="D11" s="115">
        <v>4</v>
      </c>
      <c r="E11" s="113" t="s">
        <v>556</v>
      </c>
      <c r="F11" s="113" t="s">
        <v>555</v>
      </c>
      <c r="G11" s="124" t="s">
        <v>554</v>
      </c>
      <c r="H11" s="113" t="s">
        <v>550</v>
      </c>
      <c r="I11" s="113" t="s">
        <v>455</v>
      </c>
      <c r="J11" s="113" t="s">
        <v>320</v>
      </c>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1">
        <v>0.8</v>
      </c>
      <c r="BH11" s="119"/>
      <c r="BI11" s="110"/>
      <c r="BJ11" s="120" t="s">
        <v>394</v>
      </c>
      <c r="BK11" s="120"/>
      <c r="BL11" s="119"/>
      <c r="BM11" s="114" t="s">
        <v>628</v>
      </c>
      <c r="BN11" s="171">
        <v>2.2000000000000002</v>
      </c>
      <c r="BO11" s="172">
        <v>2.2000000000000002</v>
      </c>
    </row>
    <row r="12" spans="2:67" s="118" customFormat="1" ht="36" x14ac:dyDescent="0.25">
      <c r="B12" s="513"/>
      <c r="C12" s="503"/>
      <c r="D12" s="115">
        <v>5</v>
      </c>
      <c r="E12" s="113" t="s">
        <v>553</v>
      </c>
      <c r="F12" s="113" t="s">
        <v>552</v>
      </c>
      <c r="G12" s="113" t="s">
        <v>551</v>
      </c>
      <c r="H12" s="113" t="s">
        <v>550</v>
      </c>
      <c r="I12" s="113" t="s">
        <v>455</v>
      </c>
      <c r="J12" s="113" t="s">
        <v>426</v>
      </c>
      <c r="K12" s="110"/>
      <c r="L12" s="110"/>
      <c r="M12" s="110"/>
      <c r="N12" s="110"/>
      <c r="O12" s="112"/>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1">
        <v>0.8</v>
      </c>
      <c r="BH12" s="119"/>
      <c r="BI12" s="110"/>
      <c r="BJ12" s="120" t="s">
        <v>394</v>
      </c>
      <c r="BK12" s="120"/>
      <c r="BL12" s="119"/>
      <c r="BM12" s="114" t="s">
        <v>629</v>
      </c>
      <c r="BN12" s="171">
        <v>2.2000000000000002</v>
      </c>
      <c r="BO12" s="172">
        <v>2.2000000000000002</v>
      </c>
    </row>
    <row r="13" spans="2:67" ht="24" customHeight="1" x14ac:dyDescent="0.2">
      <c r="B13" s="513"/>
      <c r="C13" s="502" t="s">
        <v>549</v>
      </c>
      <c r="D13" s="115">
        <v>6</v>
      </c>
      <c r="E13" s="114" t="s">
        <v>548</v>
      </c>
      <c r="F13" s="114" t="s">
        <v>547</v>
      </c>
      <c r="G13" s="113" t="s">
        <v>546</v>
      </c>
      <c r="H13" s="113" t="s">
        <v>400</v>
      </c>
      <c r="I13" s="113" t="s">
        <v>545</v>
      </c>
      <c r="J13" s="113" t="s">
        <v>426</v>
      </c>
      <c r="K13" s="110"/>
      <c r="L13" s="110"/>
      <c r="M13" s="110"/>
      <c r="N13" s="110"/>
      <c r="O13" s="110"/>
      <c r="P13" s="110"/>
      <c r="Q13" s="112"/>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21">
        <v>3</v>
      </c>
      <c r="BH13" s="110">
        <v>6</v>
      </c>
      <c r="BI13" s="110"/>
      <c r="BJ13" s="109" t="s">
        <v>394</v>
      </c>
      <c r="BK13" s="109"/>
      <c r="BL13" s="110">
        <f>BI13+BI14</f>
        <v>0</v>
      </c>
      <c r="BM13" s="173" t="s">
        <v>630</v>
      </c>
      <c r="BN13" s="171">
        <v>2.2000000000000002</v>
      </c>
      <c r="BO13" s="172">
        <v>2.2000000000000002</v>
      </c>
    </row>
    <row r="14" spans="2:67" ht="60" x14ac:dyDescent="0.2">
      <c r="B14" s="513"/>
      <c r="C14" s="503"/>
      <c r="D14" s="115">
        <v>7</v>
      </c>
      <c r="E14" s="114" t="s">
        <v>544</v>
      </c>
      <c r="F14" s="114" t="s">
        <v>543</v>
      </c>
      <c r="G14" s="113" t="s">
        <v>542</v>
      </c>
      <c r="H14" s="113" t="s">
        <v>489</v>
      </c>
      <c r="I14" s="113" t="s">
        <v>488</v>
      </c>
      <c r="J14" s="113" t="s">
        <v>320</v>
      </c>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21">
        <v>3</v>
      </c>
      <c r="BH14" s="108"/>
      <c r="BI14" s="110"/>
      <c r="BJ14" s="109" t="s">
        <v>394</v>
      </c>
      <c r="BK14" s="109"/>
      <c r="BL14" s="108"/>
      <c r="BM14" s="114" t="s">
        <v>631</v>
      </c>
      <c r="BN14" s="171">
        <v>2.2000000000000002</v>
      </c>
      <c r="BO14" s="172">
        <v>2.2000000000000002</v>
      </c>
    </row>
    <row r="15" spans="2:67" s="118" customFormat="1" ht="48" x14ac:dyDescent="0.25">
      <c r="B15" s="513"/>
      <c r="C15" s="113" t="s">
        <v>541</v>
      </c>
      <c r="D15" s="115">
        <v>8</v>
      </c>
      <c r="E15" s="113" t="s">
        <v>540</v>
      </c>
      <c r="F15" s="113" t="s">
        <v>539</v>
      </c>
      <c r="G15" s="113" t="s">
        <v>538</v>
      </c>
      <c r="H15" s="113" t="s">
        <v>489</v>
      </c>
      <c r="I15" s="113" t="s">
        <v>395</v>
      </c>
      <c r="J15" s="113" t="s">
        <v>426</v>
      </c>
      <c r="K15" s="110"/>
      <c r="L15" s="110"/>
      <c r="M15" s="110"/>
      <c r="N15" s="110"/>
      <c r="O15" s="110"/>
      <c r="P15" s="110"/>
      <c r="Q15" s="110"/>
      <c r="R15" s="112"/>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21">
        <v>1</v>
      </c>
      <c r="BH15" s="110">
        <v>1</v>
      </c>
      <c r="BI15" s="110"/>
      <c r="BJ15" s="120" t="s">
        <v>394</v>
      </c>
      <c r="BK15" s="120"/>
      <c r="BL15" s="110">
        <f t="shared" ref="BL15:BL25" si="0">BI15</f>
        <v>0</v>
      </c>
      <c r="BM15" s="173" t="s">
        <v>632</v>
      </c>
      <c r="BN15" s="171">
        <v>2.2000000000000002</v>
      </c>
      <c r="BO15" s="172">
        <v>2.2000000000000002</v>
      </c>
    </row>
    <row r="16" spans="2:67" s="118" customFormat="1" ht="72" x14ac:dyDescent="0.25">
      <c r="B16" s="513"/>
      <c r="C16" s="113" t="s">
        <v>537</v>
      </c>
      <c r="D16" s="115">
        <v>9</v>
      </c>
      <c r="E16" s="113" t="s">
        <v>536</v>
      </c>
      <c r="F16" s="113" t="s">
        <v>535</v>
      </c>
      <c r="G16" s="113" t="s">
        <v>534</v>
      </c>
      <c r="H16" s="113" t="s">
        <v>489</v>
      </c>
      <c r="I16" s="113" t="s">
        <v>488</v>
      </c>
      <c r="J16" s="113" t="s">
        <v>320</v>
      </c>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21">
        <v>1</v>
      </c>
      <c r="BH16" s="110">
        <v>1</v>
      </c>
      <c r="BI16" s="110"/>
      <c r="BJ16" s="120" t="s">
        <v>394</v>
      </c>
      <c r="BK16" s="120"/>
      <c r="BL16" s="110">
        <f t="shared" si="0"/>
        <v>0</v>
      </c>
      <c r="BM16" s="114" t="s">
        <v>1013</v>
      </c>
      <c r="BN16" s="171">
        <v>2.2000000000000002</v>
      </c>
      <c r="BO16" s="172">
        <v>0</v>
      </c>
    </row>
    <row r="17" spans="2:67" s="118" customFormat="1" ht="36" x14ac:dyDescent="0.25">
      <c r="B17" s="513"/>
      <c r="C17" s="113" t="s">
        <v>533</v>
      </c>
      <c r="D17" s="115">
        <v>10</v>
      </c>
      <c r="E17" s="113" t="s">
        <v>532</v>
      </c>
      <c r="F17" s="113" t="s">
        <v>531</v>
      </c>
      <c r="G17" s="113" t="s">
        <v>530</v>
      </c>
      <c r="H17" s="113" t="s">
        <v>489</v>
      </c>
      <c r="I17" s="113" t="s">
        <v>395</v>
      </c>
      <c r="J17" s="113" t="s">
        <v>426</v>
      </c>
      <c r="K17" s="110"/>
      <c r="L17" s="112"/>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21">
        <v>1</v>
      </c>
      <c r="BH17" s="110">
        <v>1</v>
      </c>
      <c r="BI17" s="110"/>
      <c r="BJ17" s="120" t="s">
        <v>394</v>
      </c>
      <c r="BK17" s="120"/>
      <c r="BL17" s="110">
        <f t="shared" si="0"/>
        <v>0</v>
      </c>
      <c r="BM17" s="173" t="s">
        <v>634</v>
      </c>
      <c r="BN17" s="171">
        <v>2.2000000000000002</v>
      </c>
      <c r="BO17" s="172">
        <v>2.2000000000000002</v>
      </c>
    </row>
    <row r="18" spans="2:67" s="118" customFormat="1" ht="36" x14ac:dyDescent="0.25">
      <c r="B18" s="513"/>
      <c r="C18" s="113" t="s">
        <v>529</v>
      </c>
      <c r="D18" s="115">
        <v>11</v>
      </c>
      <c r="E18" s="113" t="s">
        <v>528</v>
      </c>
      <c r="F18" s="113" t="s">
        <v>527</v>
      </c>
      <c r="G18" s="113" t="s">
        <v>526</v>
      </c>
      <c r="H18" s="113" t="s">
        <v>489</v>
      </c>
      <c r="I18" s="113" t="s">
        <v>395</v>
      </c>
      <c r="J18" s="113" t="s">
        <v>426</v>
      </c>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2"/>
      <c r="BD18" s="110"/>
      <c r="BE18" s="110"/>
      <c r="BF18" s="110"/>
      <c r="BG18" s="121">
        <v>2</v>
      </c>
      <c r="BH18" s="110">
        <v>2</v>
      </c>
      <c r="BI18" s="110"/>
      <c r="BJ18" s="120" t="s">
        <v>394</v>
      </c>
      <c r="BK18" s="120"/>
      <c r="BL18" s="110">
        <f t="shared" si="0"/>
        <v>0</v>
      </c>
      <c r="BM18" s="114" t="s">
        <v>635</v>
      </c>
      <c r="BN18" s="171">
        <v>2.2000000000000002</v>
      </c>
      <c r="BO18" s="172">
        <v>2.2000000000000002</v>
      </c>
    </row>
    <row r="19" spans="2:67" s="118" customFormat="1" ht="84" x14ac:dyDescent="0.25">
      <c r="B19" s="513"/>
      <c r="C19" s="113" t="s">
        <v>525</v>
      </c>
      <c r="D19" s="115">
        <v>12</v>
      </c>
      <c r="E19" s="113" t="s">
        <v>524</v>
      </c>
      <c r="F19" s="113" t="s">
        <v>523</v>
      </c>
      <c r="G19" s="113" t="s">
        <v>522</v>
      </c>
      <c r="H19" s="113" t="s">
        <v>489</v>
      </c>
      <c r="I19" s="113" t="s">
        <v>521</v>
      </c>
      <c r="J19" s="113" t="s">
        <v>426</v>
      </c>
      <c r="K19" s="110"/>
      <c r="L19" s="110"/>
      <c r="M19" s="110"/>
      <c r="N19" s="112"/>
      <c r="O19" s="112"/>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21">
        <v>2</v>
      </c>
      <c r="BH19" s="110">
        <v>2</v>
      </c>
      <c r="BI19" s="110"/>
      <c r="BJ19" s="120" t="s">
        <v>394</v>
      </c>
      <c r="BK19" s="120"/>
      <c r="BL19" s="110">
        <f t="shared" si="0"/>
        <v>0</v>
      </c>
      <c r="BM19" s="114" t="s">
        <v>636</v>
      </c>
      <c r="BN19" s="171">
        <v>2.2000000000000002</v>
      </c>
      <c r="BO19" s="172">
        <v>2.2000000000000002</v>
      </c>
    </row>
    <row r="20" spans="2:67" s="118" customFormat="1" ht="48" x14ac:dyDescent="0.25">
      <c r="B20" s="513"/>
      <c r="C20" s="113" t="s">
        <v>520</v>
      </c>
      <c r="D20" s="115">
        <v>13</v>
      </c>
      <c r="E20" s="113" t="s">
        <v>519</v>
      </c>
      <c r="F20" s="113" t="s">
        <v>518</v>
      </c>
      <c r="G20" s="113" t="s">
        <v>397</v>
      </c>
      <c r="H20" s="113" t="s">
        <v>517</v>
      </c>
      <c r="I20" s="113" t="s">
        <v>395</v>
      </c>
      <c r="J20" s="113" t="s">
        <v>516</v>
      </c>
      <c r="K20" s="110"/>
      <c r="L20" s="110"/>
      <c r="M20" s="110"/>
      <c r="N20" s="110"/>
      <c r="O20" s="110"/>
      <c r="P20" s="110"/>
      <c r="Q20" s="112"/>
      <c r="R20" s="112"/>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2"/>
      <c r="BD20" s="112"/>
      <c r="BE20" s="110"/>
      <c r="BF20" s="110"/>
      <c r="BG20" s="121">
        <v>1</v>
      </c>
      <c r="BH20" s="110">
        <v>1</v>
      </c>
      <c r="BI20" s="120"/>
      <c r="BJ20" s="110"/>
      <c r="BK20" s="110"/>
      <c r="BL20" s="110">
        <f t="shared" si="0"/>
        <v>0</v>
      </c>
      <c r="BM20" s="114" t="s">
        <v>1014</v>
      </c>
      <c r="BN20" s="171">
        <v>2.2000000000000002</v>
      </c>
      <c r="BO20" s="172">
        <v>2.2000000000000002</v>
      </c>
    </row>
    <row r="21" spans="2:67" s="118" customFormat="1" ht="72" x14ac:dyDescent="0.25">
      <c r="B21" s="513"/>
      <c r="C21" s="113" t="s">
        <v>515</v>
      </c>
      <c r="D21" s="115">
        <v>14</v>
      </c>
      <c r="E21" s="113" t="s">
        <v>514</v>
      </c>
      <c r="F21" s="113" t="s">
        <v>513</v>
      </c>
      <c r="G21" s="124" t="s">
        <v>512</v>
      </c>
      <c r="H21" s="113" t="s">
        <v>489</v>
      </c>
      <c r="I21" s="113" t="s">
        <v>395</v>
      </c>
      <c r="J21" s="113" t="s">
        <v>320</v>
      </c>
      <c r="K21" s="110"/>
      <c r="L21" s="110"/>
      <c r="M21" s="110"/>
      <c r="N21" s="110"/>
      <c r="O21" s="112"/>
      <c r="P21" s="110"/>
      <c r="Q21" s="110"/>
      <c r="R21" s="110"/>
      <c r="S21" s="112"/>
      <c r="T21" s="110"/>
      <c r="U21" s="110"/>
      <c r="V21" s="110"/>
      <c r="W21" s="112"/>
      <c r="X21" s="110"/>
      <c r="Y21" s="110"/>
      <c r="Z21" s="110"/>
      <c r="AA21" s="112"/>
      <c r="AB21" s="110"/>
      <c r="AC21" s="110"/>
      <c r="AD21" s="110"/>
      <c r="AE21" s="112"/>
      <c r="AF21" s="110"/>
      <c r="AG21" s="110"/>
      <c r="AH21" s="110"/>
      <c r="AI21" s="112"/>
      <c r="AJ21" s="110"/>
      <c r="AK21" s="110"/>
      <c r="AL21" s="110"/>
      <c r="AM21" s="112"/>
      <c r="AN21" s="110"/>
      <c r="AO21" s="110"/>
      <c r="AP21" s="110"/>
      <c r="AQ21" s="112"/>
      <c r="AR21" s="110"/>
      <c r="AS21" s="110"/>
      <c r="AT21" s="110"/>
      <c r="AU21" s="112"/>
      <c r="AV21" s="110"/>
      <c r="AW21" s="110"/>
      <c r="AX21" s="110"/>
      <c r="AY21" s="112"/>
      <c r="AZ21" s="110"/>
      <c r="BA21" s="110"/>
      <c r="BB21" s="110"/>
      <c r="BC21" s="112"/>
      <c r="BD21" s="110"/>
      <c r="BE21" s="110"/>
      <c r="BF21" s="110"/>
      <c r="BG21" s="121">
        <v>2</v>
      </c>
      <c r="BH21" s="110">
        <v>2</v>
      </c>
      <c r="BI21" s="110"/>
      <c r="BJ21" s="120" t="s">
        <v>394</v>
      </c>
      <c r="BK21" s="120"/>
      <c r="BL21" s="110">
        <f t="shared" si="0"/>
        <v>0</v>
      </c>
      <c r="BM21" s="114" t="s">
        <v>637</v>
      </c>
      <c r="BN21" s="171">
        <v>2.2000000000000002</v>
      </c>
      <c r="BO21" s="172">
        <v>2.2000000000000002</v>
      </c>
    </row>
    <row r="22" spans="2:67" s="118" customFormat="1" ht="60" x14ac:dyDescent="0.25">
      <c r="B22" s="513"/>
      <c r="C22" s="113" t="s">
        <v>511</v>
      </c>
      <c r="D22" s="115">
        <v>15</v>
      </c>
      <c r="E22" s="113" t="s">
        <v>510</v>
      </c>
      <c r="F22" s="113" t="s">
        <v>509</v>
      </c>
      <c r="G22" s="113" t="s">
        <v>508</v>
      </c>
      <c r="H22" s="113" t="s">
        <v>489</v>
      </c>
      <c r="I22" s="113" t="s">
        <v>395</v>
      </c>
      <c r="J22" s="113" t="s">
        <v>426</v>
      </c>
      <c r="K22" s="110"/>
      <c r="L22" s="110"/>
      <c r="M22" s="110"/>
      <c r="N22" s="110"/>
      <c r="O22" s="110"/>
      <c r="P22" s="112"/>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21">
        <v>1</v>
      </c>
      <c r="BH22" s="110">
        <v>1</v>
      </c>
      <c r="BI22" s="110"/>
      <c r="BJ22" s="120" t="s">
        <v>394</v>
      </c>
      <c r="BK22" s="120"/>
      <c r="BL22" s="110">
        <f t="shared" si="0"/>
        <v>0</v>
      </c>
      <c r="BM22" s="114" t="s">
        <v>1015</v>
      </c>
      <c r="BN22" s="171">
        <v>2.2000000000000002</v>
      </c>
      <c r="BO22" s="172">
        <v>2.2000000000000002</v>
      </c>
    </row>
    <row r="23" spans="2:67" s="118" customFormat="1" ht="60" x14ac:dyDescent="0.25">
      <c r="B23" s="513"/>
      <c r="C23" s="113" t="s">
        <v>507</v>
      </c>
      <c r="D23" s="115">
        <v>16</v>
      </c>
      <c r="E23" s="113" t="s">
        <v>506</v>
      </c>
      <c r="F23" s="113" t="s">
        <v>442</v>
      </c>
      <c r="G23" s="113" t="s">
        <v>503</v>
      </c>
      <c r="H23" s="113" t="s">
        <v>489</v>
      </c>
      <c r="I23" s="113" t="s">
        <v>395</v>
      </c>
      <c r="J23" s="113" t="s">
        <v>426</v>
      </c>
      <c r="K23" s="110"/>
      <c r="L23" s="110"/>
      <c r="M23" s="110"/>
      <c r="N23" s="110"/>
      <c r="O23" s="110"/>
      <c r="P23" s="110"/>
      <c r="Q23" s="110"/>
      <c r="R23" s="112"/>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21">
        <v>1</v>
      </c>
      <c r="BH23" s="110">
        <v>1</v>
      </c>
      <c r="BI23" s="110"/>
      <c r="BJ23" s="120" t="s">
        <v>394</v>
      </c>
      <c r="BK23" s="120"/>
      <c r="BL23" s="110">
        <f t="shared" si="0"/>
        <v>0</v>
      </c>
      <c r="BM23" s="114" t="s">
        <v>1016</v>
      </c>
      <c r="BN23" s="171">
        <v>2.2000000000000002</v>
      </c>
      <c r="BO23" s="172">
        <v>0</v>
      </c>
    </row>
    <row r="24" spans="2:67" s="118" customFormat="1" ht="36" x14ac:dyDescent="0.25">
      <c r="B24" s="513"/>
      <c r="C24" s="113" t="s">
        <v>505</v>
      </c>
      <c r="D24" s="115">
        <v>17</v>
      </c>
      <c r="E24" s="113" t="s">
        <v>504</v>
      </c>
      <c r="F24" s="113" t="s">
        <v>442</v>
      </c>
      <c r="G24" s="113" t="s">
        <v>503</v>
      </c>
      <c r="H24" s="113" t="s">
        <v>489</v>
      </c>
      <c r="I24" s="113" t="s">
        <v>395</v>
      </c>
      <c r="J24" s="113" t="s">
        <v>426</v>
      </c>
      <c r="K24" s="110"/>
      <c r="L24" s="110"/>
      <c r="M24" s="110"/>
      <c r="N24" s="110"/>
      <c r="O24" s="110"/>
      <c r="P24" s="110"/>
      <c r="Q24" s="110"/>
      <c r="R24" s="110"/>
      <c r="S24" s="112"/>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21">
        <v>2</v>
      </c>
      <c r="BH24" s="110">
        <v>2</v>
      </c>
      <c r="BI24" s="110"/>
      <c r="BJ24" s="120" t="s">
        <v>394</v>
      </c>
      <c r="BK24" s="120"/>
      <c r="BL24" s="110">
        <f t="shared" si="0"/>
        <v>0</v>
      </c>
      <c r="BM24" s="114" t="s">
        <v>1016</v>
      </c>
      <c r="BN24" s="171">
        <v>2.2000000000000002</v>
      </c>
      <c r="BO24" s="172">
        <v>0</v>
      </c>
    </row>
    <row r="25" spans="2:67" s="118" customFormat="1" ht="60" x14ac:dyDescent="0.25">
      <c r="B25" s="514"/>
      <c r="C25" s="113" t="s">
        <v>502</v>
      </c>
      <c r="D25" s="115">
        <v>18</v>
      </c>
      <c r="E25" s="113" t="s">
        <v>501</v>
      </c>
      <c r="F25" s="113" t="s">
        <v>500</v>
      </c>
      <c r="G25" s="124" t="s">
        <v>499</v>
      </c>
      <c r="H25" s="113" t="s">
        <v>498</v>
      </c>
      <c r="I25" s="113" t="s">
        <v>395</v>
      </c>
      <c r="J25" s="113" t="s">
        <v>426</v>
      </c>
      <c r="K25" s="110"/>
      <c r="L25" s="110"/>
      <c r="M25" s="110"/>
      <c r="N25" s="110"/>
      <c r="O25" s="110"/>
      <c r="P25" s="110"/>
      <c r="Q25" s="110"/>
      <c r="R25" s="112"/>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21">
        <v>1</v>
      </c>
      <c r="BH25" s="110">
        <v>1</v>
      </c>
      <c r="BI25" s="120" t="s">
        <v>394</v>
      </c>
      <c r="BJ25" s="110"/>
      <c r="BK25" s="110"/>
      <c r="BL25" s="110" t="str">
        <f t="shared" si="0"/>
        <v/>
      </c>
      <c r="BM25" s="114" t="s">
        <v>1017</v>
      </c>
      <c r="BN25" s="171">
        <v>2.2000000000000002</v>
      </c>
      <c r="BO25" s="172">
        <v>0</v>
      </c>
    </row>
    <row r="26" spans="2:67" s="118" customFormat="1" ht="36" x14ac:dyDescent="0.25">
      <c r="B26" s="509" t="s">
        <v>497</v>
      </c>
      <c r="C26" s="502" t="s">
        <v>496</v>
      </c>
      <c r="D26" s="115">
        <v>19</v>
      </c>
      <c r="E26" s="113" t="s">
        <v>495</v>
      </c>
      <c r="F26" s="113" t="s">
        <v>494</v>
      </c>
      <c r="G26" s="113" t="s">
        <v>493</v>
      </c>
      <c r="H26" s="113" t="s">
        <v>489</v>
      </c>
      <c r="I26" s="113" t="s">
        <v>395</v>
      </c>
      <c r="J26" s="113" t="s">
        <v>426</v>
      </c>
      <c r="K26" s="110"/>
      <c r="L26" s="110"/>
      <c r="M26" s="110"/>
      <c r="N26" s="110"/>
      <c r="O26" s="112"/>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21">
        <v>1</v>
      </c>
      <c r="BH26" s="110">
        <v>9</v>
      </c>
      <c r="BI26" s="110"/>
      <c r="BJ26" s="120" t="s">
        <v>394</v>
      </c>
      <c r="BK26" s="120"/>
      <c r="BL26" s="110">
        <f>BI26+BI27+BI28+BI29+BI30</f>
        <v>0</v>
      </c>
      <c r="BM26" s="114" t="s">
        <v>1018</v>
      </c>
      <c r="BN26" s="171">
        <v>2.2000000000000002</v>
      </c>
      <c r="BO26" s="172">
        <v>2.2000000000000002</v>
      </c>
    </row>
    <row r="27" spans="2:67" s="118" customFormat="1" ht="48" x14ac:dyDescent="0.25">
      <c r="B27" s="510"/>
      <c r="C27" s="507"/>
      <c r="D27" s="115">
        <v>20</v>
      </c>
      <c r="E27" s="113" t="s">
        <v>492</v>
      </c>
      <c r="F27" s="123" t="s">
        <v>491</v>
      </c>
      <c r="G27" s="113" t="s">
        <v>490</v>
      </c>
      <c r="H27" s="113" t="s">
        <v>489</v>
      </c>
      <c r="I27" s="113" t="s">
        <v>488</v>
      </c>
      <c r="J27" s="113" t="s">
        <v>474</v>
      </c>
      <c r="K27" s="110"/>
      <c r="L27" s="110"/>
      <c r="M27" s="110"/>
      <c r="N27" s="110"/>
      <c r="O27" s="110"/>
      <c r="P27" s="110"/>
      <c r="Q27" s="110"/>
      <c r="R27" s="110"/>
      <c r="S27" s="110"/>
      <c r="T27" s="110"/>
      <c r="U27" s="110"/>
      <c r="V27" s="110"/>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0"/>
      <c r="BD27" s="110"/>
      <c r="BE27" s="110"/>
      <c r="BF27" s="110"/>
      <c r="BG27" s="121">
        <v>2</v>
      </c>
      <c r="BH27" s="119"/>
      <c r="BI27" s="110"/>
      <c r="BJ27" s="120" t="s">
        <v>394</v>
      </c>
      <c r="BK27" s="120"/>
      <c r="BL27" s="119"/>
      <c r="BM27" s="114" t="s">
        <v>638</v>
      </c>
      <c r="BN27" s="171">
        <v>2.2000000000000002</v>
      </c>
      <c r="BO27" s="172">
        <v>2.2000000000000002</v>
      </c>
    </row>
    <row r="28" spans="2:67" s="118" customFormat="1" ht="48" x14ac:dyDescent="0.25">
      <c r="B28" s="510"/>
      <c r="C28" s="507"/>
      <c r="D28" s="115">
        <v>21</v>
      </c>
      <c r="E28" s="113" t="s">
        <v>487</v>
      </c>
      <c r="F28" s="113" t="s">
        <v>486</v>
      </c>
      <c r="G28" s="113" t="s">
        <v>485</v>
      </c>
      <c r="H28" s="113" t="s">
        <v>484</v>
      </c>
      <c r="I28" s="113" t="s">
        <v>483</v>
      </c>
      <c r="J28" s="113" t="s">
        <v>426</v>
      </c>
      <c r="K28" s="110"/>
      <c r="L28" s="110"/>
      <c r="M28" s="110"/>
      <c r="N28" s="110"/>
      <c r="O28" s="110"/>
      <c r="P28" s="110"/>
      <c r="Q28" s="110"/>
      <c r="R28" s="110"/>
      <c r="S28" s="112"/>
      <c r="T28" s="112"/>
      <c r="U28" s="112"/>
      <c r="V28" s="112"/>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21">
        <v>2</v>
      </c>
      <c r="BH28" s="119"/>
      <c r="BI28" s="110"/>
      <c r="BJ28" s="120" t="s">
        <v>394</v>
      </c>
      <c r="BK28" s="120"/>
      <c r="BL28" s="119"/>
      <c r="BM28" s="114" t="s">
        <v>639</v>
      </c>
      <c r="BN28" s="171">
        <v>2.2000000000000002</v>
      </c>
      <c r="BO28" s="172">
        <v>2.2000000000000002</v>
      </c>
    </row>
    <row r="29" spans="2:67" s="118" customFormat="1" ht="84" customHeight="1" x14ac:dyDescent="0.25">
      <c r="B29" s="510"/>
      <c r="C29" s="507"/>
      <c r="D29" s="115">
        <v>22</v>
      </c>
      <c r="E29" s="113" t="s">
        <v>482</v>
      </c>
      <c r="F29" s="113" t="s">
        <v>481</v>
      </c>
      <c r="G29" s="113" t="s">
        <v>480</v>
      </c>
      <c r="H29" s="113" t="s">
        <v>479</v>
      </c>
      <c r="I29" s="113" t="s">
        <v>455</v>
      </c>
      <c r="J29" s="113" t="s">
        <v>320</v>
      </c>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21">
        <v>2</v>
      </c>
      <c r="BH29" s="119"/>
      <c r="BI29" s="110"/>
      <c r="BJ29" s="120" t="s">
        <v>394</v>
      </c>
      <c r="BK29" s="120"/>
      <c r="BL29" s="119"/>
      <c r="BM29" s="114" t="s">
        <v>640</v>
      </c>
      <c r="BN29" s="171">
        <v>2.2000000000000002</v>
      </c>
      <c r="BO29" s="172">
        <v>2.2000000000000002</v>
      </c>
    </row>
    <row r="30" spans="2:67" s="118" customFormat="1" ht="48" x14ac:dyDescent="0.25">
      <c r="B30" s="510"/>
      <c r="C30" s="503"/>
      <c r="D30" s="115">
        <v>23</v>
      </c>
      <c r="E30" s="113" t="s">
        <v>478</v>
      </c>
      <c r="F30" s="113" t="s">
        <v>477</v>
      </c>
      <c r="G30" s="113" t="s">
        <v>476</v>
      </c>
      <c r="H30" s="113" t="s">
        <v>475</v>
      </c>
      <c r="I30" s="113" t="s">
        <v>447</v>
      </c>
      <c r="J30" s="113" t="s">
        <v>474</v>
      </c>
      <c r="K30" s="110"/>
      <c r="L30" s="110"/>
      <c r="M30" s="110"/>
      <c r="N30" s="110"/>
      <c r="O30" s="110"/>
      <c r="P30" s="110"/>
      <c r="Q30" s="110"/>
      <c r="R30" s="110"/>
      <c r="S30" s="110"/>
      <c r="T30" s="110"/>
      <c r="U30" s="110"/>
      <c r="V30" s="110"/>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0"/>
      <c r="BD30" s="110"/>
      <c r="BE30" s="110"/>
      <c r="BF30" s="110"/>
      <c r="BG30" s="121">
        <v>2</v>
      </c>
      <c r="BH30" s="119"/>
      <c r="BI30" s="110"/>
      <c r="BJ30" s="120" t="s">
        <v>394</v>
      </c>
      <c r="BK30" s="120"/>
      <c r="BL30" s="119"/>
      <c r="BM30" s="114" t="s">
        <v>638</v>
      </c>
      <c r="BN30" s="171">
        <v>2.2000000000000002</v>
      </c>
      <c r="BO30" s="172">
        <v>2.2000000000000002</v>
      </c>
    </row>
    <row r="31" spans="2:67" s="118" customFormat="1" ht="48" customHeight="1" x14ac:dyDescent="0.25">
      <c r="B31" s="510"/>
      <c r="C31" s="502" t="s">
        <v>473</v>
      </c>
      <c r="D31" s="115">
        <v>24</v>
      </c>
      <c r="E31" s="113" t="s">
        <v>472</v>
      </c>
      <c r="F31" s="123" t="s">
        <v>471</v>
      </c>
      <c r="G31" s="122" t="s">
        <v>462</v>
      </c>
      <c r="H31" s="122" t="s">
        <v>466</v>
      </c>
      <c r="I31" s="122" t="s">
        <v>455</v>
      </c>
      <c r="J31" s="122" t="s">
        <v>320</v>
      </c>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21">
        <v>2</v>
      </c>
      <c r="BH31" s="110">
        <v>5</v>
      </c>
      <c r="BI31" s="110"/>
      <c r="BJ31" s="120" t="s">
        <v>394</v>
      </c>
      <c r="BK31" s="120"/>
      <c r="BL31" s="110">
        <f>BI31+BI32+BI33</f>
        <v>0</v>
      </c>
      <c r="BM31" s="114" t="s">
        <v>641</v>
      </c>
      <c r="BN31" s="171">
        <v>2.2000000000000002</v>
      </c>
      <c r="BO31" s="172">
        <v>2.2000000000000002</v>
      </c>
    </row>
    <row r="32" spans="2:67" s="118" customFormat="1" ht="48" x14ac:dyDescent="0.25">
      <c r="B32" s="510"/>
      <c r="C32" s="507"/>
      <c r="D32" s="115">
        <v>25</v>
      </c>
      <c r="E32" s="113" t="s">
        <v>470</v>
      </c>
      <c r="F32" s="123" t="s">
        <v>469</v>
      </c>
      <c r="G32" s="122" t="s">
        <v>462</v>
      </c>
      <c r="H32" s="122" t="s">
        <v>466</v>
      </c>
      <c r="I32" s="122" t="s">
        <v>455</v>
      </c>
      <c r="J32" s="122" t="s">
        <v>320</v>
      </c>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21">
        <v>2</v>
      </c>
      <c r="BH32" s="119"/>
      <c r="BI32" s="110"/>
      <c r="BJ32" s="120" t="s">
        <v>394</v>
      </c>
      <c r="BK32" s="120"/>
      <c r="BL32" s="119"/>
      <c r="BM32" s="114" t="s">
        <v>1019</v>
      </c>
      <c r="BN32" s="171">
        <v>2.4</v>
      </c>
      <c r="BO32" s="172">
        <v>2.4</v>
      </c>
    </row>
    <row r="33" spans="2:67" s="118" customFormat="1" ht="48" x14ac:dyDescent="0.25">
      <c r="B33" s="510"/>
      <c r="C33" s="503"/>
      <c r="D33" s="115">
        <v>26</v>
      </c>
      <c r="E33" s="113" t="s">
        <v>468</v>
      </c>
      <c r="F33" s="123" t="s">
        <v>467</v>
      </c>
      <c r="G33" s="122" t="s">
        <v>462</v>
      </c>
      <c r="H33" s="122" t="s">
        <v>466</v>
      </c>
      <c r="I33" s="122" t="s">
        <v>455</v>
      </c>
      <c r="J33" s="122" t="s">
        <v>320</v>
      </c>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21">
        <v>1</v>
      </c>
      <c r="BH33" s="119"/>
      <c r="BI33" s="110"/>
      <c r="BJ33" s="120" t="s">
        <v>394</v>
      </c>
      <c r="BK33" s="120"/>
      <c r="BL33" s="119"/>
      <c r="BM33" s="114" t="s">
        <v>642</v>
      </c>
      <c r="BN33" s="171">
        <v>2.4</v>
      </c>
      <c r="BO33" s="172">
        <v>2.4</v>
      </c>
    </row>
    <row r="34" spans="2:67" s="118" customFormat="1" ht="60" x14ac:dyDescent="0.25">
      <c r="B34" s="510"/>
      <c r="C34" s="113" t="s">
        <v>465</v>
      </c>
      <c r="D34" s="115">
        <v>27</v>
      </c>
      <c r="E34" s="113" t="s">
        <v>464</v>
      </c>
      <c r="F34" s="113" t="s">
        <v>463</v>
      </c>
      <c r="G34" s="113" t="s">
        <v>462</v>
      </c>
      <c r="H34" s="113" t="s">
        <v>396</v>
      </c>
      <c r="I34" s="113" t="s">
        <v>455</v>
      </c>
      <c r="J34" s="113" t="s">
        <v>320</v>
      </c>
      <c r="K34" s="110"/>
      <c r="L34" s="110"/>
      <c r="M34" s="110"/>
      <c r="N34" s="110"/>
      <c r="O34" s="112"/>
      <c r="P34" s="110"/>
      <c r="Q34" s="110"/>
      <c r="R34" s="110"/>
      <c r="S34" s="112"/>
      <c r="T34" s="110"/>
      <c r="U34" s="110"/>
      <c r="V34" s="110"/>
      <c r="W34" s="112"/>
      <c r="X34" s="110"/>
      <c r="Y34" s="110"/>
      <c r="Z34" s="110"/>
      <c r="AA34" s="112"/>
      <c r="AB34" s="110"/>
      <c r="AC34" s="110"/>
      <c r="AD34" s="110"/>
      <c r="AE34" s="112"/>
      <c r="AF34" s="110"/>
      <c r="AG34" s="110"/>
      <c r="AH34" s="110"/>
      <c r="AI34" s="112"/>
      <c r="AJ34" s="110"/>
      <c r="AK34" s="110"/>
      <c r="AL34" s="110"/>
      <c r="AM34" s="112"/>
      <c r="AN34" s="110"/>
      <c r="AO34" s="110"/>
      <c r="AP34" s="110"/>
      <c r="AQ34" s="112"/>
      <c r="AR34" s="110"/>
      <c r="AS34" s="110"/>
      <c r="AT34" s="110"/>
      <c r="AU34" s="112"/>
      <c r="AV34" s="110"/>
      <c r="AW34" s="110"/>
      <c r="AX34" s="110"/>
      <c r="AY34" s="112"/>
      <c r="AZ34" s="110"/>
      <c r="BA34" s="110"/>
      <c r="BB34" s="110"/>
      <c r="BC34" s="112"/>
      <c r="BD34" s="110"/>
      <c r="BE34" s="110"/>
      <c r="BF34" s="110"/>
      <c r="BG34" s="121">
        <v>6</v>
      </c>
      <c r="BH34" s="110">
        <v>6</v>
      </c>
      <c r="BI34" s="110"/>
      <c r="BJ34" s="120" t="s">
        <v>394</v>
      </c>
      <c r="BK34" s="120"/>
      <c r="BL34" s="110">
        <f>BI34</f>
        <v>0</v>
      </c>
      <c r="BM34" s="114" t="s">
        <v>643</v>
      </c>
      <c r="BN34" s="171">
        <v>2.4</v>
      </c>
      <c r="BO34" s="172">
        <v>2.4</v>
      </c>
    </row>
    <row r="35" spans="2:67" s="118" customFormat="1" ht="48" customHeight="1" x14ac:dyDescent="0.25">
      <c r="B35" s="510"/>
      <c r="C35" s="502" t="s">
        <v>461</v>
      </c>
      <c r="D35" s="115">
        <v>28</v>
      </c>
      <c r="E35" s="113" t="s">
        <v>460</v>
      </c>
      <c r="F35" s="113" t="s">
        <v>459</v>
      </c>
      <c r="G35" s="113" t="s">
        <v>397</v>
      </c>
      <c r="H35" s="113" t="s">
        <v>396</v>
      </c>
      <c r="I35" s="113" t="s">
        <v>455</v>
      </c>
      <c r="J35" s="113" t="s">
        <v>426</v>
      </c>
      <c r="K35" s="110"/>
      <c r="L35" s="110"/>
      <c r="M35" s="110"/>
      <c r="N35" s="110"/>
      <c r="O35" s="110"/>
      <c r="P35" s="110"/>
      <c r="Q35" s="110"/>
      <c r="R35" s="112"/>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21">
        <v>5</v>
      </c>
      <c r="BH35" s="110">
        <v>15</v>
      </c>
      <c r="BI35" s="110"/>
      <c r="BJ35" s="120" t="s">
        <v>394</v>
      </c>
      <c r="BK35" s="120"/>
      <c r="BL35" s="110">
        <f>BI35+BI36+BI37</f>
        <v>0</v>
      </c>
      <c r="BM35" s="114" t="s">
        <v>1020</v>
      </c>
      <c r="BN35" s="171">
        <v>2.5</v>
      </c>
      <c r="BO35" s="172">
        <v>2.5</v>
      </c>
    </row>
    <row r="36" spans="2:67" s="118" customFormat="1" ht="72" x14ac:dyDescent="0.25">
      <c r="B36" s="510"/>
      <c r="C36" s="507"/>
      <c r="D36" s="115">
        <v>29</v>
      </c>
      <c r="E36" s="113" t="s">
        <v>458</v>
      </c>
      <c r="F36" s="113" t="s">
        <v>457</v>
      </c>
      <c r="G36" s="113" t="s">
        <v>456</v>
      </c>
      <c r="H36" s="113" t="s">
        <v>396</v>
      </c>
      <c r="I36" s="113" t="s">
        <v>455</v>
      </c>
      <c r="J36" s="113" t="s">
        <v>426</v>
      </c>
      <c r="K36" s="110"/>
      <c r="L36" s="110"/>
      <c r="M36" s="110"/>
      <c r="N36" s="110"/>
      <c r="O36" s="110"/>
      <c r="P36" s="112"/>
      <c r="Q36" s="112"/>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21">
        <v>5</v>
      </c>
      <c r="BH36" s="119"/>
      <c r="BI36" s="110"/>
      <c r="BJ36" s="120" t="s">
        <v>394</v>
      </c>
      <c r="BK36" s="120"/>
      <c r="BL36" s="119"/>
      <c r="BM36" s="114" t="s">
        <v>644</v>
      </c>
      <c r="BN36" s="171">
        <v>2.5</v>
      </c>
      <c r="BO36" s="172">
        <v>2.5</v>
      </c>
    </row>
    <row r="37" spans="2:67" s="118" customFormat="1" ht="48" x14ac:dyDescent="0.25">
      <c r="B37" s="510"/>
      <c r="C37" s="503"/>
      <c r="D37" s="115">
        <v>30</v>
      </c>
      <c r="E37" s="113" t="s">
        <v>454</v>
      </c>
      <c r="F37" s="113" t="s">
        <v>453</v>
      </c>
      <c r="G37" s="113" t="s">
        <v>452</v>
      </c>
      <c r="H37" s="113" t="s">
        <v>396</v>
      </c>
      <c r="I37" s="113" t="s">
        <v>447</v>
      </c>
      <c r="J37" s="113" t="s">
        <v>426</v>
      </c>
      <c r="K37" s="110"/>
      <c r="L37" s="110"/>
      <c r="M37" s="110"/>
      <c r="N37" s="110"/>
      <c r="O37" s="110"/>
      <c r="P37" s="110"/>
      <c r="Q37" s="110"/>
      <c r="R37" s="110"/>
      <c r="S37" s="112"/>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21">
        <v>5</v>
      </c>
      <c r="BH37" s="119"/>
      <c r="BI37" s="110"/>
      <c r="BJ37" s="120" t="s">
        <v>394</v>
      </c>
      <c r="BK37" s="120"/>
      <c r="BL37" s="119"/>
      <c r="BM37" s="114" t="s">
        <v>645</v>
      </c>
      <c r="BN37" s="171">
        <v>2.5</v>
      </c>
      <c r="BO37" s="172">
        <v>2.5</v>
      </c>
    </row>
    <row r="38" spans="2:67" s="118" customFormat="1" ht="60" x14ac:dyDescent="0.25">
      <c r="B38" s="510"/>
      <c r="C38" s="502" t="s">
        <v>451</v>
      </c>
      <c r="D38" s="115">
        <v>31</v>
      </c>
      <c r="E38" s="113" t="s">
        <v>450</v>
      </c>
      <c r="F38" s="113" t="s">
        <v>449</v>
      </c>
      <c r="G38" s="113" t="s">
        <v>448</v>
      </c>
      <c r="H38" s="113" t="s">
        <v>396</v>
      </c>
      <c r="I38" s="113" t="s">
        <v>447</v>
      </c>
      <c r="J38" s="113" t="s">
        <v>320</v>
      </c>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21">
        <v>3</v>
      </c>
      <c r="BH38" s="110">
        <v>15</v>
      </c>
      <c r="BI38" s="110"/>
      <c r="BJ38" s="120" t="s">
        <v>394</v>
      </c>
      <c r="BK38" s="120"/>
      <c r="BL38" s="110">
        <f>BI38+BI39+BI40+BI41+BI42</f>
        <v>0</v>
      </c>
      <c r="BM38" s="114" t="s">
        <v>1021</v>
      </c>
      <c r="BN38" s="171">
        <v>2.5</v>
      </c>
      <c r="BO38" s="172">
        <v>2.5</v>
      </c>
    </row>
    <row r="39" spans="2:67" s="118" customFormat="1" ht="36" x14ac:dyDescent="0.25">
      <c r="B39" s="510"/>
      <c r="C39" s="507"/>
      <c r="D39" s="115">
        <v>32</v>
      </c>
      <c r="E39" s="113" t="s">
        <v>446</v>
      </c>
      <c r="F39" s="113" t="s">
        <v>445</v>
      </c>
      <c r="G39" s="113" t="s">
        <v>444</v>
      </c>
      <c r="H39" s="113" t="s">
        <v>416</v>
      </c>
      <c r="I39" s="113" t="s">
        <v>395</v>
      </c>
      <c r="J39" s="113" t="s">
        <v>320</v>
      </c>
      <c r="K39" s="110"/>
      <c r="L39" s="110"/>
      <c r="M39" s="110"/>
      <c r="N39" s="110"/>
      <c r="O39" s="112"/>
      <c r="P39" s="110"/>
      <c r="Q39" s="110"/>
      <c r="R39" s="110"/>
      <c r="S39" s="112"/>
      <c r="T39" s="110"/>
      <c r="U39" s="110"/>
      <c r="V39" s="110"/>
      <c r="W39" s="112"/>
      <c r="X39" s="110"/>
      <c r="Y39" s="110"/>
      <c r="Z39" s="110"/>
      <c r="AA39" s="112"/>
      <c r="AB39" s="110"/>
      <c r="AC39" s="110"/>
      <c r="AD39" s="110"/>
      <c r="AE39" s="112"/>
      <c r="AF39" s="110"/>
      <c r="AG39" s="110"/>
      <c r="AH39" s="110"/>
      <c r="AI39" s="112"/>
      <c r="AJ39" s="110"/>
      <c r="AK39" s="110"/>
      <c r="AL39" s="110"/>
      <c r="AM39" s="112"/>
      <c r="AN39" s="110"/>
      <c r="AO39" s="110"/>
      <c r="AP39" s="110"/>
      <c r="AQ39" s="112"/>
      <c r="AR39" s="110"/>
      <c r="AS39" s="110"/>
      <c r="AT39" s="110"/>
      <c r="AU39" s="112"/>
      <c r="AV39" s="110"/>
      <c r="AW39" s="110"/>
      <c r="AX39" s="110"/>
      <c r="AY39" s="112"/>
      <c r="AZ39" s="110"/>
      <c r="BA39" s="110"/>
      <c r="BB39" s="110"/>
      <c r="BC39" s="112"/>
      <c r="BD39" s="110"/>
      <c r="BE39" s="110"/>
      <c r="BF39" s="110"/>
      <c r="BG39" s="121">
        <v>3</v>
      </c>
      <c r="BH39" s="119"/>
      <c r="BI39" s="110"/>
      <c r="BJ39" s="120" t="s">
        <v>394</v>
      </c>
      <c r="BK39" s="120"/>
      <c r="BL39" s="119"/>
      <c r="BM39" s="114" t="s">
        <v>1022</v>
      </c>
      <c r="BN39" s="171">
        <v>2.5</v>
      </c>
      <c r="BO39" s="172">
        <v>2.5</v>
      </c>
    </row>
    <row r="40" spans="2:67" s="118" customFormat="1" ht="36" x14ac:dyDescent="0.25">
      <c r="B40" s="510"/>
      <c r="C40" s="507"/>
      <c r="D40" s="115">
        <v>33</v>
      </c>
      <c r="E40" s="113" t="s">
        <v>443</v>
      </c>
      <c r="F40" s="113" t="s">
        <v>442</v>
      </c>
      <c r="G40" s="113" t="s">
        <v>441</v>
      </c>
      <c r="H40" s="113" t="s">
        <v>416</v>
      </c>
      <c r="I40" s="113" t="s">
        <v>395</v>
      </c>
      <c r="J40" s="113" t="s">
        <v>436</v>
      </c>
      <c r="K40" s="110"/>
      <c r="L40" s="110"/>
      <c r="M40" s="110"/>
      <c r="N40" s="110"/>
      <c r="O40" s="110"/>
      <c r="P40" s="110"/>
      <c r="Q40" s="110"/>
      <c r="R40" s="110"/>
      <c r="S40" s="110"/>
      <c r="T40" s="110"/>
      <c r="U40" s="110"/>
      <c r="V40" s="110"/>
      <c r="W40" s="110"/>
      <c r="X40" s="112"/>
      <c r="Y40" s="112"/>
      <c r="Z40" s="112"/>
      <c r="AA40" s="112"/>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21">
        <v>3</v>
      </c>
      <c r="BH40" s="119"/>
      <c r="BI40" s="110"/>
      <c r="BJ40" s="120" t="s">
        <v>394</v>
      </c>
      <c r="BK40" s="120"/>
      <c r="BL40" s="119"/>
      <c r="BM40" s="318" t="s">
        <v>633</v>
      </c>
      <c r="BN40" s="171">
        <v>2.5</v>
      </c>
      <c r="BO40" s="172">
        <v>0</v>
      </c>
    </row>
    <row r="41" spans="2:67" s="118" customFormat="1" ht="48" x14ac:dyDescent="0.25">
      <c r="B41" s="510"/>
      <c r="C41" s="507"/>
      <c r="D41" s="115">
        <v>34</v>
      </c>
      <c r="E41" s="113" t="s">
        <v>440</v>
      </c>
      <c r="F41" s="113" t="s">
        <v>439</v>
      </c>
      <c r="G41" s="113" t="s">
        <v>438</v>
      </c>
      <c r="H41" s="113" t="s">
        <v>437</v>
      </c>
      <c r="I41" s="113" t="s">
        <v>395</v>
      </c>
      <c r="J41" s="113" t="s">
        <v>436</v>
      </c>
      <c r="K41" s="110"/>
      <c r="L41" s="110"/>
      <c r="M41" s="110"/>
      <c r="N41" s="110"/>
      <c r="O41" s="110"/>
      <c r="P41" s="112"/>
      <c r="Q41" s="110"/>
      <c r="R41" s="116"/>
      <c r="S41" s="116"/>
      <c r="T41" s="116"/>
      <c r="U41" s="110"/>
      <c r="V41" s="110"/>
      <c r="W41" s="110"/>
      <c r="X41" s="110"/>
      <c r="Y41" s="110"/>
      <c r="Z41" s="110"/>
      <c r="AA41" s="110"/>
      <c r="AB41" s="110"/>
      <c r="AC41" s="110"/>
      <c r="AD41" s="112"/>
      <c r="AE41" s="112"/>
      <c r="AF41" s="112"/>
      <c r="AG41" s="112"/>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21">
        <v>3</v>
      </c>
      <c r="BH41" s="119"/>
      <c r="BI41" s="110"/>
      <c r="BJ41" s="120" t="s">
        <v>394</v>
      </c>
      <c r="BK41" s="120"/>
      <c r="BL41" s="119"/>
      <c r="BM41" s="114" t="s">
        <v>646</v>
      </c>
      <c r="BN41" s="171">
        <v>2.5</v>
      </c>
      <c r="BO41" s="172">
        <v>2.5</v>
      </c>
    </row>
    <row r="42" spans="2:67" s="118" customFormat="1" ht="36" x14ac:dyDescent="0.25">
      <c r="B42" s="510"/>
      <c r="C42" s="503"/>
      <c r="D42" s="115">
        <v>35</v>
      </c>
      <c r="E42" s="113" t="s">
        <v>435</v>
      </c>
      <c r="F42" s="113" t="s">
        <v>434</v>
      </c>
      <c r="G42" s="113" t="s">
        <v>433</v>
      </c>
      <c r="H42" s="113" t="s">
        <v>416</v>
      </c>
      <c r="I42" s="113" t="s">
        <v>432</v>
      </c>
      <c r="J42" s="113" t="s">
        <v>320</v>
      </c>
      <c r="K42" s="112"/>
      <c r="L42" s="110"/>
      <c r="M42" s="110"/>
      <c r="N42" s="110"/>
      <c r="O42" s="112"/>
      <c r="P42" s="110"/>
      <c r="Q42" s="110"/>
      <c r="R42" s="110"/>
      <c r="S42" s="112"/>
      <c r="T42" s="110"/>
      <c r="U42" s="110"/>
      <c r="V42" s="110"/>
      <c r="W42" s="112"/>
      <c r="X42" s="110"/>
      <c r="Y42" s="110"/>
      <c r="Z42" s="110"/>
      <c r="AA42" s="112"/>
      <c r="AB42" s="110"/>
      <c r="AC42" s="110"/>
      <c r="AD42" s="110"/>
      <c r="AE42" s="112"/>
      <c r="AF42" s="110"/>
      <c r="AG42" s="110"/>
      <c r="AH42" s="110"/>
      <c r="AI42" s="112"/>
      <c r="AJ42" s="110"/>
      <c r="AK42" s="110"/>
      <c r="AL42" s="110"/>
      <c r="AM42" s="112"/>
      <c r="AN42" s="110"/>
      <c r="AO42" s="110"/>
      <c r="AP42" s="110"/>
      <c r="AQ42" s="112"/>
      <c r="AR42" s="110"/>
      <c r="AS42" s="110"/>
      <c r="AT42" s="110"/>
      <c r="AU42" s="112"/>
      <c r="AV42" s="110"/>
      <c r="AW42" s="110"/>
      <c r="AX42" s="110"/>
      <c r="AY42" s="112"/>
      <c r="AZ42" s="110"/>
      <c r="BA42" s="110"/>
      <c r="BB42" s="110"/>
      <c r="BC42" s="112"/>
      <c r="BD42" s="110"/>
      <c r="BE42" s="110"/>
      <c r="BF42" s="110"/>
      <c r="BG42" s="121">
        <v>3</v>
      </c>
      <c r="BH42" s="119"/>
      <c r="BI42" s="110"/>
      <c r="BJ42" s="120" t="s">
        <v>394</v>
      </c>
      <c r="BK42" s="120"/>
      <c r="BL42" s="119"/>
      <c r="BM42" s="114" t="s">
        <v>647</v>
      </c>
      <c r="BN42" s="171">
        <v>2.5</v>
      </c>
      <c r="BO42" s="172">
        <v>2.5</v>
      </c>
    </row>
    <row r="43" spans="2:67" s="118" customFormat="1" ht="48" customHeight="1" x14ac:dyDescent="0.25">
      <c r="B43" s="510"/>
      <c r="C43" s="502" t="s">
        <v>431</v>
      </c>
      <c r="D43" s="115">
        <v>36</v>
      </c>
      <c r="E43" s="113" t="s">
        <v>430</v>
      </c>
      <c r="F43" s="113" t="s">
        <v>429</v>
      </c>
      <c r="G43" s="113" t="s">
        <v>428</v>
      </c>
      <c r="H43" s="113" t="s">
        <v>427</v>
      </c>
      <c r="I43" s="113" t="s">
        <v>395</v>
      </c>
      <c r="J43" s="113" t="s">
        <v>426</v>
      </c>
      <c r="K43" s="110"/>
      <c r="L43" s="110"/>
      <c r="M43" s="110"/>
      <c r="N43" s="110"/>
      <c r="O43" s="110"/>
      <c r="P43" s="112"/>
      <c r="Q43" s="112"/>
      <c r="R43" s="112"/>
      <c r="S43" s="112"/>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21">
        <v>5</v>
      </c>
      <c r="BH43" s="110">
        <v>10</v>
      </c>
      <c r="BI43" s="110"/>
      <c r="BJ43" s="120" t="s">
        <v>394</v>
      </c>
      <c r="BK43" s="120"/>
      <c r="BL43" s="110">
        <f>BI43+BI44</f>
        <v>0</v>
      </c>
      <c r="BM43" s="173" t="s">
        <v>1023</v>
      </c>
      <c r="BN43" s="171">
        <v>2.5</v>
      </c>
      <c r="BO43" s="172">
        <v>0</v>
      </c>
    </row>
    <row r="44" spans="2:67" s="118" customFormat="1" ht="48" x14ac:dyDescent="0.25">
      <c r="B44" s="511"/>
      <c r="C44" s="503"/>
      <c r="D44" s="115">
        <v>37</v>
      </c>
      <c r="E44" s="113" t="s">
        <v>425</v>
      </c>
      <c r="F44" s="113" t="s">
        <v>424</v>
      </c>
      <c r="G44" s="113" t="s">
        <v>423</v>
      </c>
      <c r="H44" s="113" t="s">
        <v>422</v>
      </c>
      <c r="I44" s="113" t="s">
        <v>421</v>
      </c>
      <c r="J44" s="113" t="s">
        <v>320</v>
      </c>
      <c r="K44" s="110"/>
      <c r="L44" s="110"/>
      <c r="M44" s="110"/>
      <c r="N44" s="110"/>
      <c r="O44" s="110"/>
      <c r="P44" s="110"/>
      <c r="Q44" s="110"/>
      <c r="R44" s="110"/>
      <c r="S44" s="112"/>
      <c r="T44" s="110"/>
      <c r="U44" s="110"/>
      <c r="V44" s="110"/>
      <c r="W44" s="112"/>
      <c r="X44" s="110"/>
      <c r="Y44" s="110"/>
      <c r="Z44" s="110"/>
      <c r="AA44" s="112"/>
      <c r="AB44" s="110"/>
      <c r="AC44" s="110"/>
      <c r="AD44" s="110"/>
      <c r="AE44" s="112"/>
      <c r="AF44" s="110"/>
      <c r="AG44" s="110"/>
      <c r="AH44" s="110"/>
      <c r="AI44" s="112"/>
      <c r="AJ44" s="110"/>
      <c r="AK44" s="110"/>
      <c r="AL44" s="110"/>
      <c r="AM44" s="112"/>
      <c r="AN44" s="110"/>
      <c r="AO44" s="110"/>
      <c r="AP44" s="110"/>
      <c r="AQ44" s="112"/>
      <c r="AR44" s="110"/>
      <c r="AS44" s="110"/>
      <c r="AT44" s="110"/>
      <c r="AU44" s="112"/>
      <c r="AV44" s="110"/>
      <c r="AW44" s="110"/>
      <c r="AX44" s="110"/>
      <c r="AY44" s="112"/>
      <c r="AZ44" s="110"/>
      <c r="BA44" s="110"/>
      <c r="BB44" s="110"/>
      <c r="BC44" s="112"/>
      <c r="BD44" s="110"/>
      <c r="BE44" s="110"/>
      <c r="BF44" s="110"/>
      <c r="BG44" s="121">
        <v>5</v>
      </c>
      <c r="BH44" s="119"/>
      <c r="BI44" s="110"/>
      <c r="BJ44" s="120" t="s">
        <v>394</v>
      </c>
      <c r="BK44" s="120"/>
      <c r="BL44" s="119"/>
      <c r="BM44" s="114" t="s">
        <v>648</v>
      </c>
      <c r="BN44" s="171">
        <v>2.5</v>
      </c>
      <c r="BO44" s="172">
        <v>2.5</v>
      </c>
    </row>
    <row r="45" spans="2:67" ht="48" customHeight="1" x14ac:dyDescent="0.2">
      <c r="B45" s="500" t="s">
        <v>420</v>
      </c>
      <c r="C45" s="502" t="s">
        <v>419</v>
      </c>
      <c r="D45" s="115">
        <v>38</v>
      </c>
      <c r="E45" s="114" t="s">
        <v>418</v>
      </c>
      <c r="F45" s="114" t="s">
        <v>417</v>
      </c>
      <c r="G45" s="113" t="s">
        <v>397</v>
      </c>
      <c r="H45" s="113" t="s">
        <v>416</v>
      </c>
      <c r="I45" s="113" t="s">
        <v>395</v>
      </c>
      <c r="J45" s="113" t="s">
        <v>320</v>
      </c>
      <c r="K45" s="110"/>
      <c r="L45" s="110"/>
      <c r="M45" s="110"/>
      <c r="N45" s="112"/>
      <c r="O45" s="110"/>
      <c r="P45" s="110"/>
      <c r="Q45" s="110"/>
      <c r="R45" s="112"/>
      <c r="S45" s="110"/>
      <c r="T45" s="110"/>
      <c r="U45" s="110"/>
      <c r="V45" s="112"/>
      <c r="W45" s="110"/>
      <c r="X45" s="110"/>
      <c r="Y45" s="110"/>
      <c r="Z45" s="112"/>
      <c r="AA45" s="110"/>
      <c r="AB45" s="110"/>
      <c r="AC45" s="110"/>
      <c r="AD45" s="112"/>
      <c r="AE45" s="110"/>
      <c r="AF45" s="110"/>
      <c r="AG45" s="110"/>
      <c r="AH45" s="112"/>
      <c r="AI45" s="110"/>
      <c r="AJ45" s="110"/>
      <c r="AK45" s="110"/>
      <c r="AL45" s="112"/>
      <c r="AM45" s="110"/>
      <c r="AN45" s="110"/>
      <c r="AO45" s="110"/>
      <c r="AP45" s="112"/>
      <c r="AQ45" s="110"/>
      <c r="AR45" s="110"/>
      <c r="AS45" s="110"/>
      <c r="AT45" s="112"/>
      <c r="AU45" s="110"/>
      <c r="AV45" s="110"/>
      <c r="AW45" s="110"/>
      <c r="AX45" s="112"/>
      <c r="AY45" s="110"/>
      <c r="AZ45" s="110"/>
      <c r="BA45" s="110"/>
      <c r="BB45" s="112"/>
      <c r="BC45" s="110"/>
      <c r="BD45" s="110"/>
      <c r="BE45" s="110"/>
      <c r="BF45" s="110"/>
      <c r="BG45" s="111">
        <v>2.5</v>
      </c>
      <c r="BH45" s="110">
        <v>5</v>
      </c>
      <c r="BI45" s="110"/>
      <c r="BJ45" s="109" t="s">
        <v>394</v>
      </c>
      <c r="BK45" s="109"/>
      <c r="BL45" s="110">
        <f>BI45+BI46</f>
        <v>0</v>
      </c>
      <c r="BM45" s="173" t="s">
        <v>1024</v>
      </c>
      <c r="BN45" s="171">
        <v>2.5</v>
      </c>
      <c r="BO45" s="172">
        <v>2.5</v>
      </c>
    </row>
    <row r="46" spans="2:67" ht="60" x14ac:dyDescent="0.2">
      <c r="B46" s="501"/>
      <c r="C46" s="503"/>
      <c r="D46" s="115">
        <v>39</v>
      </c>
      <c r="E46" s="114" t="s">
        <v>415</v>
      </c>
      <c r="F46" s="114" t="s">
        <v>414</v>
      </c>
      <c r="G46" s="113" t="s">
        <v>413</v>
      </c>
      <c r="H46" s="117" t="s">
        <v>412</v>
      </c>
      <c r="I46" s="113" t="s">
        <v>395</v>
      </c>
      <c r="J46" s="113" t="s">
        <v>411</v>
      </c>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2"/>
      <c r="BC46" s="110"/>
      <c r="BD46" s="110"/>
      <c r="BE46" s="110"/>
      <c r="BF46" s="110"/>
      <c r="BG46" s="111">
        <v>2.5</v>
      </c>
      <c r="BH46" s="108"/>
      <c r="BI46" s="110"/>
      <c r="BJ46" s="109" t="s">
        <v>394</v>
      </c>
      <c r="BK46" s="109"/>
      <c r="BL46" s="108"/>
      <c r="BM46" s="173" t="s">
        <v>1025</v>
      </c>
      <c r="BN46" s="171">
        <v>2.5</v>
      </c>
      <c r="BO46" s="172">
        <v>2.5</v>
      </c>
    </row>
    <row r="47" spans="2:67" ht="84" x14ac:dyDescent="0.2">
      <c r="B47" s="504" t="s">
        <v>410</v>
      </c>
      <c r="C47" s="502" t="s">
        <v>409</v>
      </c>
      <c r="D47" s="115">
        <v>40</v>
      </c>
      <c r="E47" s="114" t="s">
        <v>408</v>
      </c>
      <c r="F47" s="114" t="s">
        <v>407</v>
      </c>
      <c r="G47" s="113" t="s">
        <v>397</v>
      </c>
      <c r="H47" s="113" t="s">
        <v>400</v>
      </c>
      <c r="I47" s="113" t="s">
        <v>395</v>
      </c>
      <c r="J47" s="113" t="s">
        <v>320</v>
      </c>
      <c r="K47" s="110"/>
      <c r="L47" s="110"/>
      <c r="M47" s="110"/>
      <c r="N47" s="110"/>
      <c r="O47" s="116"/>
      <c r="P47" s="112"/>
      <c r="Q47" s="112"/>
      <c r="R47" s="110"/>
      <c r="S47" s="110"/>
      <c r="T47" s="110"/>
      <c r="U47" s="110"/>
      <c r="V47" s="110"/>
      <c r="W47" s="110"/>
      <c r="X47" s="112"/>
      <c r="Y47" s="112"/>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1">
        <v>2.5</v>
      </c>
      <c r="BH47" s="110">
        <v>10</v>
      </c>
      <c r="BI47" s="110"/>
      <c r="BJ47" s="109" t="s">
        <v>394</v>
      </c>
      <c r="BK47" s="109"/>
      <c r="BL47" s="110">
        <f>BI47+BI48+BI49+BI50</f>
        <v>0</v>
      </c>
      <c r="BM47" s="114" t="s">
        <v>1026</v>
      </c>
      <c r="BN47" s="171">
        <v>2.5</v>
      </c>
      <c r="BO47" s="172">
        <v>2.5</v>
      </c>
    </row>
    <row r="48" spans="2:67" ht="96" x14ac:dyDescent="0.2">
      <c r="B48" s="505"/>
      <c r="C48" s="507"/>
      <c r="D48" s="115">
        <v>41</v>
      </c>
      <c r="E48" s="114" t="s">
        <v>406</v>
      </c>
      <c r="F48" s="114" t="s">
        <v>405</v>
      </c>
      <c r="G48" s="113" t="s">
        <v>397</v>
      </c>
      <c r="H48" s="113" t="s">
        <v>400</v>
      </c>
      <c r="I48" s="113" t="s">
        <v>395</v>
      </c>
      <c r="J48" s="113" t="s">
        <v>404</v>
      </c>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2"/>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1">
        <v>2.5</v>
      </c>
      <c r="BH48" s="108"/>
      <c r="BI48" s="110"/>
      <c r="BJ48" s="109" t="s">
        <v>394</v>
      </c>
      <c r="BK48" s="109"/>
      <c r="BL48" s="108"/>
      <c r="BM48" s="114" t="s">
        <v>1027</v>
      </c>
      <c r="BN48" s="171">
        <v>2.5</v>
      </c>
      <c r="BO48" s="172">
        <v>2.5</v>
      </c>
    </row>
    <row r="49" spans="2:67" ht="84" x14ac:dyDescent="0.2">
      <c r="B49" s="505"/>
      <c r="C49" s="507"/>
      <c r="D49" s="115">
        <v>42</v>
      </c>
      <c r="E49" s="114" t="s">
        <v>403</v>
      </c>
      <c r="F49" s="114" t="s">
        <v>402</v>
      </c>
      <c r="G49" s="113" t="s">
        <v>401</v>
      </c>
      <c r="H49" s="113" t="s">
        <v>400</v>
      </c>
      <c r="I49" s="113" t="s">
        <v>395</v>
      </c>
      <c r="J49" s="113" t="s">
        <v>320</v>
      </c>
      <c r="K49" s="110"/>
      <c r="L49" s="110"/>
      <c r="M49" s="110"/>
      <c r="N49" s="110"/>
      <c r="O49" s="110"/>
      <c r="P49" s="110"/>
      <c r="Q49" s="110"/>
      <c r="R49" s="112"/>
      <c r="S49" s="110"/>
      <c r="T49" s="110"/>
      <c r="U49" s="110"/>
      <c r="V49" s="110"/>
      <c r="W49" s="110"/>
      <c r="X49" s="110"/>
      <c r="Y49" s="110"/>
      <c r="Z49" s="112"/>
      <c r="AA49" s="110"/>
      <c r="AB49" s="110"/>
      <c r="AC49" s="110"/>
      <c r="AD49" s="110"/>
      <c r="AE49" s="110"/>
      <c r="AF49" s="110"/>
      <c r="AG49" s="110"/>
      <c r="AH49" s="112"/>
      <c r="AI49" s="110"/>
      <c r="AJ49" s="110"/>
      <c r="AK49" s="110"/>
      <c r="AL49" s="110"/>
      <c r="AM49" s="110"/>
      <c r="AN49" s="110"/>
      <c r="AO49" s="110"/>
      <c r="AP49" s="110"/>
      <c r="AQ49" s="112"/>
      <c r="AR49" s="110"/>
      <c r="AS49" s="110"/>
      <c r="AT49" s="110"/>
      <c r="AU49" s="110"/>
      <c r="AV49" s="110"/>
      <c r="AW49" s="110"/>
      <c r="AX49" s="110"/>
      <c r="AY49" s="112"/>
      <c r="AZ49" s="110"/>
      <c r="BA49" s="110"/>
      <c r="BB49" s="110"/>
      <c r="BC49" s="110"/>
      <c r="BD49" s="110"/>
      <c r="BE49" s="110"/>
      <c r="BF49" s="112"/>
      <c r="BG49" s="111">
        <v>2.5</v>
      </c>
      <c r="BH49" s="108"/>
      <c r="BI49" s="110"/>
      <c r="BJ49" s="109" t="s">
        <v>394</v>
      </c>
      <c r="BK49" s="109"/>
      <c r="BL49" s="108"/>
      <c r="BM49" s="114" t="s">
        <v>1028</v>
      </c>
      <c r="BN49" s="171">
        <v>2.5</v>
      </c>
      <c r="BO49" s="172">
        <v>2.5</v>
      </c>
    </row>
    <row r="50" spans="2:67" ht="84" x14ac:dyDescent="0.2">
      <c r="B50" s="506"/>
      <c r="C50" s="503"/>
      <c r="D50" s="115">
        <v>43</v>
      </c>
      <c r="E50" s="114" t="s">
        <v>399</v>
      </c>
      <c r="F50" s="114" t="s">
        <v>398</v>
      </c>
      <c r="G50" s="113" t="s">
        <v>397</v>
      </c>
      <c r="H50" s="113" t="s">
        <v>396</v>
      </c>
      <c r="I50" s="113" t="s">
        <v>395</v>
      </c>
      <c r="J50" s="113" t="s">
        <v>320</v>
      </c>
      <c r="K50" s="110"/>
      <c r="L50" s="110"/>
      <c r="M50" s="110"/>
      <c r="N50" s="110"/>
      <c r="O50" s="110"/>
      <c r="P50" s="110"/>
      <c r="Q50" s="110"/>
      <c r="R50" s="110"/>
      <c r="S50" s="110"/>
      <c r="T50" s="110"/>
      <c r="U50" s="110"/>
      <c r="V50" s="112"/>
      <c r="W50" s="110"/>
      <c r="X50" s="110"/>
      <c r="Y50" s="110"/>
      <c r="Z50" s="110"/>
      <c r="AA50" s="110"/>
      <c r="AB50" s="110"/>
      <c r="AC50" s="110"/>
      <c r="AD50" s="110"/>
      <c r="AE50" s="110"/>
      <c r="AF50" s="110"/>
      <c r="AG50" s="110"/>
      <c r="AH50" s="112"/>
      <c r="AI50" s="110"/>
      <c r="AJ50" s="110"/>
      <c r="AK50" s="110"/>
      <c r="AL50" s="110"/>
      <c r="AM50" s="110"/>
      <c r="AN50" s="110"/>
      <c r="AO50" s="110"/>
      <c r="AP50" s="110"/>
      <c r="AQ50" s="110"/>
      <c r="AR50" s="110"/>
      <c r="AS50" s="110"/>
      <c r="AT50" s="112"/>
      <c r="AU50" s="110"/>
      <c r="AV50" s="110"/>
      <c r="AW50" s="110"/>
      <c r="AX50" s="110"/>
      <c r="AY50" s="110"/>
      <c r="AZ50" s="110"/>
      <c r="BA50" s="110"/>
      <c r="BB50" s="110"/>
      <c r="BC50" s="110"/>
      <c r="BD50" s="110"/>
      <c r="BE50" s="110"/>
      <c r="BF50" s="112"/>
      <c r="BG50" s="111">
        <v>2.5</v>
      </c>
      <c r="BH50" s="108"/>
      <c r="BI50" s="110"/>
      <c r="BJ50" s="109" t="s">
        <v>394</v>
      </c>
      <c r="BK50" s="109"/>
      <c r="BL50" s="108"/>
      <c r="BM50" s="114" t="s">
        <v>1029</v>
      </c>
      <c r="BN50" s="171">
        <v>2.5</v>
      </c>
      <c r="BO50" s="172">
        <v>2.5</v>
      </c>
    </row>
    <row r="51" spans="2:67" ht="24.6" customHeight="1" x14ac:dyDescent="0.2">
      <c r="BM51" s="120" t="s">
        <v>571</v>
      </c>
      <c r="BN51" s="174">
        <f>SUM(BN8:BN50)</f>
        <v>100.00000000000001</v>
      </c>
      <c r="BO51" s="319">
        <f>SUM(BO8:BO50)/100</f>
        <v>0.86199999999999999</v>
      </c>
    </row>
    <row r="52" spans="2:67" x14ac:dyDescent="0.2">
      <c r="H52" s="175"/>
    </row>
    <row r="53" spans="2:67" x14ac:dyDescent="0.2">
      <c r="I53" s="176"/>
    </row>
    <row r="55" spans="2:67" x14ac:dyDescent="0.2">
      <c r="C55" s="107" t="s">
        <v>1030</v>
      </c>
      <c r="BO55" s="178"/>
    </row>
  </sheetData>
  <sheetProtection algorithmName="SHA-512" hashValue="CXdJO2KbLomVfA2++wiG3nih0T427w9Cy73kabkJ+PfzRcG/I/O080pfygzMlyLqwQh6KvX4ednbS7gkBnAXDQ==" saltValue="Uez3cL+xVz+ofbADX35j1A==" spinCount="100000" sheet="1" objects="1" scenarios="1"/>
  <mergeCells count="15">
    <mergeCell ref="B45:B46"/>
    <mergeCell ref="C45:C46"/>
    <mergeCell ref="B47:B50"/>
    <mergeCell ref="C47:C50"/>
    <mergeCell ref="B3:BO3"/>
    <mergeCell ref="B26:B44"/>
    <mergeCell ref="C26:C30"/>
    <mergeCell ref="C31:C33"/>
    <mergeCell ref="C35:C37"/>
    <mergeCell ref="C38:C42"/>
    <mergeCell ref="C43:C44"/>
    <mergeCell ref="B8:B25"/>
    <mergeCell ref="C8:C12"/>
    <mergeCell ref="C13:C14"/>
    <mergeCell ref="B4:BO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4B5D-2CD3-4A59-A4AA-37DA6537CBE1}">
  <dimension ref="A1:R81"/>
  <sheetViews>
    <sheetView showGridLines="0" zoomScale="90" zoomScaleNormal="90" zoomScaleSheetLayoutView="110" zoomScalePageLayoutView="60" workbookViewId="0">
      <pane xSplit="1" ySplit="6" topLeftCell="B7" activePane="bottomRight" state="frozen"/>
      <selection activeCell="T11" sqref="T11:T12"/>
      <selection pane="topRight" activeCell="T11" sqref="T11:T12"/>
      <selection pane="bottomLeft" activeCell="T11" sqref="T11:T12"/>
      <selection pane="bottomRight" activeCell="T11" sqref="T11:T12"/>
    </sheetView>
  </sheetViews>
  <sheetFormatPr baseColWidth="10" defaultRowHeight="15.75" x14ac:dyDescent="0.25"/>
  <cols>
    <col min="1" max="1" width="6.42578125" style="239" customWidth="1"/>
    <col min="2" max="2" width="31" style="240" customWidth="1"/>
    <col min="3" max="3" width="8.28515625" style="241" customWidth="1"/>
    <col min="4" max="4" width="33.7109375" style="242" customWidth="1"/>
    <col min="5" max="5" width="32" style="242" customWidth="1"/>
    <col min="6" max="6" width="28.85546875" style="242" customWidth="1"/>
    <col min="7" max="7" width="28" style="243" customWidth="1"/>
    <col min="8" max="8" width="13" style="244" customWidth="1"/>
    <col min="9" max="9" width="11.85546875" style="228" customWidth="1"/>
    <col min="10" max="10" width="12.5703125" style="229" customWidth="1"/>
    <col min="11" max="11" width="12.140625" style="179" customWidth="1"/>
    <col min="12" max="12" width="12" style="230" customWidth="1"/>
    <col min="13" max="13" width="52" style="244" customWidth="1"/>
    <col min="14" max="16384" width="11.42578125" style="245"/>
  </cols>
  <sheetData>
    <row r="1" spans="1:18" ht="8.25" customHeight="1" x14ac:dyDescent="0.25"/>
    <row r="2" spans="1:18" ht="20.25" customHeight="1" x14ac:dyDescent="0.35">
      <c r="A2" s="245"/>
      <c r="B2" s="517" t="s">
        <v>779</v>
      </c>
      <c r="C2" s="517"/>
      <c r="D2" s="517"/>
      <c r="E2" s="517"/>
      <c r="F2" s="517"/>
      <c r="G2" s="517"/>
      <c r="H2" s="517"/>
      <c r="I2" s="517"/>
      <c r="J2" s="517"/>
      <c r="K2" s="517"/>
      <c r="L2" s="517"/>
      <c r="M2" s="517"/>
    </row>
    <row r="3" spans="1:18" ht="32.25" customHeight="1" x14ac:dyDescent="0.35">
      <c r="A3" s="252"/>
      <c r="B3" s="518" t="s">
        <v>780</v>
      </c>
      <c r="C3" s="518"/>
      <c r="D3" s="518"/>
      <c r="E3" s="518"/>
      <c r="F3" s="518"/>
      <c r="G3" s="518"/>
      <c r="H3" s="518"/>
      <c r="I3" s="518"/>
      <c r="J3" s="518"/>
      <c r="K3" s="518"/>
      <c r="L3" s="518"/>
      <c r="M3" s="518"/>
    </row>
    <row r="4" spans="1:18" ht="27" customHeight="1" x14ac:dyDescent="0.25">
      <c r="B4" s="519" t="s">
        <v>985</v>
      </c>
      <c r="C4" s="519"/>
      <c r="D4" s="519"/>
      <c r="E4" s="519"/>
      <c r="F4" s="519"/>
      <c r="G4" s="519"/>
      <c r="H4" s="519"/>
      <c r="I4" s="519"/>
      <c r="J4" s="519"/>
      <c r="K4" s="519"/>
      <c r="L4" s="519"/>
      <c r="M4" s="519"/>
    </row>
    <row r="5" spans="1:18" s="179" customFormat="1" ht="50.25" customHeight="1" x14ac:dyDescent="0.25">
      <c r="A5" s="253"/>
      <c r="B5" s="520" t="s">
        <v>781</v>
      </c>
      <c r="C5" s="521" t="s">
        <v>782</v>
      </c>
      <c r="D5" s="521"/>
      <c r="E5" s="521" t="s">
        <v>783</v>
      </c>
      <c r="F5" s="521" t="s">
        <v>5</v>
      </c>
      <c r="G5" s="521" t="s">
        <v>589</v>
      </c>
      <c r="H5" s="522" t="s">
        <v>7</v>
      </c>
      <c r="I5" s="523" t="s">
        <v>787</v>
      </c>
      <c r="J5" s="525" t="s">
        <v>788</v>
      </c>
      <c r="K5" s="520" t="s">
        <v>784</v>
      </c>
      <c r="L5" s="527" t="s">
        <v>785</v>
      </c>
      <c r="M5" s="522" t="s">
        <v>786</v>
      </c>
    </row>
    <row r="6" spans="1:18" s="255" customFormat="1" ht="40.5" customHeight="1" x14ac:dyDescent="0.25">
      <c r="A6" s="254"/>
      <c r="B6" s="520"/>
      <c r="C6" s="521"/>
      <c r="D6" s="521"/>
      <c r="E6" s="521"/>
      <c r="F6" s="521"/>
      <c r="G6" s="521"/>
      <c r="H6" s="522"/>
      <c r="I6" s="524"/>
      <c r="J6" s="526"/>
      <c r="K6" s="520"/>
      <c r="L6" s="527"/>
      <c r="M6" s="522"/>
    </row>
    <row r="7" spans="1:18" s="255" customFormat="1" ht="16.5" customHeight="1" x14ac:dyDescent="0.25">
      <c r="A7" s="254"/>
      <c r="B7" s="256" t="s">
        <v>789</v>
      </c>
      <c r="C7" s="257"/>
      <c r="D7" s="256"/>
      <c r="E7" s="256"/>
      <c r="F7" s="256"/>
      <c r="G7" s="256"/>
      <c r="H7" s="256"/>
      <c r="I7" s="256"/>
      <c r="J7" s="256"/>
      <c r="K7" s="256"/>
      <c r="L7" s="256"/>
      <c r="M7" s="256"/>
    </row>
    <row r="8" spans="1:18" s="179" customFormat="1" ht="21.75" customHeight="1" x14ac:dyDescent="0.25">
      <c r="A8" s="253"/>
      <c r="B8" s="535" t="s">
        <v>790</v>
      </c>
      <c r="C8" s="530" t="s">
        <v>791</v>
      </c>
      <c r="D8" s="536" t="s">
        <v>792</v>
      </c>
      <c r="E8" s="537" t="s">
        <v>793</v>
      </c>
      <c r="F8" s="258" t="s">
        <v>794</v>
      </c>
      <c r="G8" s="529" t="s">
        <v>795</v>
      </c>
      <c r="H8" s="533">
        <v>44925</v>
      </c>
      <c r="I8" s="259">
        <v>3</v>
      </c>
      <c r="J8" s="534">
        <f>I8/I9</f>
        <v>1</v>
      </c>
      <c r="K8" s="538">
        <v>0.2</v>
      </c>
      <c r="L8" s="516">
        <f>J8*K8</f>
        <v>0.2</v>
      </c>
      <c r="M8" s="528" t="s">
        <v>986</v>
      </c>
    </row>
    <row r="9" spans="1:18" s="179" customFormat="1" ht="21.75" customHeight="1" x14ac:dyDescent="0.25">
      <c r="A9" s="253"/>
      <c r="B9" s="535"/>
      <c r="C9" s="530"/>
      <c r="D9" s="536"/>
      <c r="E9" s="537"/>
      <c r="F9" s="258" t="s">
        <v>796</v>
      </c>
      <c r="G9" s="529"/>
      <c r="H9" s="533"/>
      <c r="I9" s="259">
        <v>3</v>
      </c>
      <c r="J9" s="534"/>
      <c r="K9" s="538"/>
      <c r="L9" s="516"/>
      <c r="M9" s="528"/>
    </row>
    <row r="10" spans="1:18" s="179" customFormat="1" ht="148.5" customHeight="1" x14ac:dyDescent="0.25">
      <c r="A10" s="253"/>
      <c r="B10" s="535" t="s">
        <v>797</v>
      </c>
      <c r="C10" s="320" t="s">
        <v>798</v>
      </c>
      <c r="D10" s="343" t="s">
        <v>799</v>
      </c>
      <c r="E10" s="321" t="s">
        <v>800</v>
      </c>
      <c r="F10" s="260" t="s">
        <v>800</v>
      </c>
      <c r="G10" s="328" t="s">
        <v>795</v>
      </c>
      <c r="H10" s="322">
        <v>44834</v>
      </c>
      <c r="I10" s="261">
        <v>1</v>
      </c>
      <c r="J10" s="323">
        <v>1</v>
      </c>
      <c r="K10" s="538">
        <v>0.2</v>
      </c>
      <c r="L10" s="516">
        <f>((AVERAGE(J10:J15))*K10)</f>
        <v>0.2</v>
      </c>
      <c r="M10" s="264" t="s">
        <v>1033</v>
      </c>
    </row>
    <row r="11" spans="1:18" s="179" customFormat="1" ht="33.75" customHeight="1" x14ac:dyDescent="0.25">
      <c r="A11" s="253"/>
      <c r="B11" s="535"/>
      <c r="C11" s="530" t="s">
        <v>801</v>
      </c>
      <c r="D11" s="531" t="s">
        <v>802</v>
      </c>
      <c r="E11" s="537" t="s">
        <v>803</v>
      </c>
      <c r="F11" s="258" t="s">
        <v>804</v>
      </c>
      <c r="G11" s="529" t="s">
        <v>795</v>
      </c>
      <c r="H11" s="533">
        <v>44865</v>
      </c>
      <c r="I11" s="338">
        <v>16</v>
      </c>
      <c r="J11" s="534">
        <f>I11/I12</f>
        <v>1</v>
      </c>
      <c r="K11" s="538"/>
      <c r="L11" s="516"/>
      <c r="M11" s="529" t="s">
        <v>987</v>
      </c>
    </row>
    <row r="12" spans="1:18" s="179" customFormat="1" ht="27.75" customHeight="1" x14ac:dyDescent="0.25">
      <c r="A12" s="253"/>
      <c r="B12" s="535"/>
      <c r="C12" s="530"/>
      <c r="D12" s="531"/>
      <c r="E12" s="537"/>
      <c r="F12" s="258" t="s">
        <v>805</v>
      </c>
      <c r="G12" s="529"/>
      <c r="H12" s="533"/>
      <c r="I12" s="259">
        <v>16</v>
      </c>
      <c r="J12" s="534"/>
      <c r="K12" s="538"/>
      <c r="L12" s="516"/>
      <c r="M12" s="529"/>
    </row>
    <row r="13" spans="1:18" s="179" customFormat="1" ht="32.25" customHeight="1" x14ac:dyDescent="0.25">
      <c r="A13" s="253"/>
      <c r="B13" s="535"/>
      <c r="C13" s="530" t="s">
        <v>806</v>
      </c>
      <c r="D13" s="531" t="s">
        <v>807</v>
      </c>
      <c r="E13" s="532" t="s">
        <v>808</v>
      </c>
      <c r="F13" s="258" t="s">
        <v>809</v>
      </c>
      <c r="G13" s="529" t="s">
        <v>795</v>
      </c>
      <c r="H13" s="533">
        <v>44925</v>
      </c>
      <c r="I13" s="338">
        <v>16</v>
      </c>
      <c r="J13" s="534">
        <f>I13/I14</f>
        <v>1</v>
      </c>
      <c r="K13" s="538"/>
      <c r="L13" s="516"/>
      <c r="M13" s="537" t="s">
        <v>1034</v>
      </c>
      <c r="P13" s="262"/>
      <c r="Q13" s="262"/>
      <c r="R13" s="262"/>
    </row>
    <row r="14" spans="1:18" s="179" customFormat="1" ht="43.5" customHeight="1" x14ac:dyDescent="0.25">
      <c r="A14" s="253"/>
      <c r="B14" s="535"/>
      <c r="C14" s="530"/>
      <c r="D14" s="531"/>
      <c r="E14" s="532"/>
      <c r="F14" s="258" t="s">
        <v>810</v>
      </c>
      <c r="G14" s="529"/>
      <c r="H14" s="533"/>
      <c r="I14" s="259">
        <v>16</v>
      </c>
      <c r="J14" s="534"/>
      <c r="K14" s="538"/>
      <c r="L14" s="516"/>
      <c r="M14" s="537"/>
    </row>
    <row r="15" spans="1:18" s="179" customFormat="1" ht="79.5" customHeight="1" x14ac:dyDescent="0.25">
      <c r="A15" s="253"/>
      <c r="B15" s="535"/>
      <c r="C15" s="320" t="s">
        <v>811</v>
      </c>
      <c r="D15" s="328" t="s">
        <v>812</v>
      </c>
      <c r="E15" s="326" t="s">
        <v>813</v>
      </c>
      <c r="F15" s="258" t="s">
        <v>813</v>
      </c>
      <c r="G15" s="328" t="s">
        <v>795</v>
      </c>
      <c r="H15" s="322">
        <v>44925</v>
      </c>
      <c r="I15" s="261">
        <v>1</v>
      </c>
      <c r="J15" s="323">
        <v>1</v>
      </c>
      <c r="K15" s="538"/>
      <c r="L15" s="516"/>
      <c r="M15" s="321" t="s">
        <v>1035</v>
      </c>
    </row>
    <row r="16" spans="1:18" s="179" customFormat="1" ht="44.25" customHeight="1" x14ac:dyDescent="0.25">
      <c r="A16" s="253"/>
      <c r="B16" s="541" t="s">
        <v>814</v>
      </c>
      <c r="C16" s="327" t="s">
        <v>815</v>
      </c>
      <c r="D16" s="328" t="s">
        <v>816</v>
      </c>
      <c r="E16" s="321" t="s">
        <v>817</v>
      </c>
      <c r="F16" s="258" t="s">
        <v>818</v>
      </c>
      <c r="G16" s="328" t="s">
        <v>795</v>
      </c>
      <c r="H16" s="263">
        <v>44592</v>
      </c>
      <c r="I16" s="261">
        <v>1</v>
      </c>
      <c r="J16" s="323">
        <v>1</v>
      </c>
      <c r="K16" s="538">
        <v>0.2</v>
      </c>
      <c r="L16" s="516">
        <f>AVERAGE(J16:J17)*K16</f>
        <v>0.2</v>
      </c>
      <c r="M16" s="328" t="s">
        <v>988</v>
      </c>
    </row>
    <row r="17" spans="1:14" s="179" customFormat="1" ht="44.25" customHeight="1" x14ac:dyDescent="0.25">
      <c r="A17" s="253"/>
      <c r="B17" s="541"/>
      <c r="C17" s="327" t="s">
        <v>819</v>
      </c>
      <c r="D17" s="328" t="s">
        <v>820</v>
      </c>
      <c r="E17" s="326" t="s">
        <v>821</v>
      </c>
      <c r="F17" s="258" t="s">
        <v>822</v>
      </c>
      <c r="G17" s="328" t="s">
        <v>795</v>
      </c>
      <c r="H17" s="333">
        <v>44681</v>
      </c>
      <c r="I17" s="261">
        <v>1</v>
      </c>
      <c r="J17" s="323">
        <v>1</v>
      </c>
      <c r="K17" s="538"/>
      <c r="L17" s="516"/>
      <c r="M17" s="328" t="s">
        <v>988</v>
      </c>
    </row>
    <row r="18" spans="1:14" s="179" customFormat="1" ht="44.25" customHeight="1" x14ac:dyDescent="0.25">
      <c r="A18" s="253"/>
      <c r="B18" s="541" t="s">
        <v>823</v>
      </c>
      <c r="C18" s="540" t="s">
        <v>824</v>
      </c>
      <c r="D18" s="529" t="s">
        <v>825</v>
      </c>
      <c r="E18" s="537" t="s">
        <v>826</v>
      </c>
      <c r="F18" s="258" t="s">
        <v>794</v>
      </c>
      <c r="G18" s="529" t="s">
        <v>795</v>
      </c>
      <c r="H18" s="542" t="s">
        <v>827</v>
      </c>
      <c r="I18" s="338">
        <v>3</v>
      </c>
      <c r="J18" s="534">
        <f>I18/I19</f>
        <v>1</v>
      </c>
      <c r="K18" s="543">
        <v>0.2</v>
      </c>
      <c r="L18" s="544">
        <f>K18*J18</f>
        <v>0.2</v>
      </c>
      <c r="M18" s="528" t="s">
        <v>986</v>
      </c>
      <c r="N18" s="539"/>
    </row>
    <row r="19" spans="1:14" s="179" customFormat="1" ht="44.25" customHeight="1" x14ac:dyDescent="0.25">
      <c r="A19" s="253"/>
      <c r="B19" s="541"/>
      <c r="C19" s="540"/>
      <c r="D19" s="529"/>
      <c r="E19" s="537"/>
      <c r="F19" s="258" t="s">
        <v>796</v>
      </c>
      <c r="G19" s="529"/>
      <c r="H19" s="542"/>
      <c r="I19" s="259">
        <v>3</v>
      </c>
      <c r="J19" s="534"/>
      <c r="K19" s="543"/>
      <c r="L19" s="544"/>
      <c r="M19" s="528"/>
      <c r="N19" s="539"/>
    </row>
    <row r="20" spans="1:14" s="179" customFormat="1" ht="37.5" customHeight="1" x14ac:dyDescent="0.25">
      <c r="A20" s="253"/>
      <c r="B20" s="535" t="s">
        <v>828</v>
      </c>
      <c r="C20" s="540" t="s">
        <v>829</v>
      </c>
      <c r="D20" s="529" t="s">
        <v>830</v>
      </c>
      <c r="E20" s="537" t="s">
        <v>831</v>
      </c>
      <c r="F20" s="258" t="s">
        <v>832</v>
      </c>
      <c r="G20" s="529" t="s">
        <v>833</v>
      </c>
      <c r="H20" s="542" t="s">
        <v>827</v>
      </c>
      <c r="I20" s="338">
        <v>3</v>
      </c>
      <c r="J20" s="534">
        <f>I20/I21</f>
        <v>1</v>
      </c>
      <c r="K20" s="543">
        <v>0.2</v>
      </c>
      <c r="L20" s="544">
        <f>AVERAGE(J20:J22)*K20</f>
        <v>0.2</v>
      </c>
      <c r="M20" s="528" t="s">
        <v>986</v>
      </c>
    </row>
    <row r="21" spans="1:14" s="179" customFormat="1" ht="37.5" customHeight="1" x14ac:dyDescent="0.25">
      <c r="A21" s="253"/>
      <c r="B21" s="535"/>
      <c r="C21" s="540"/>
      <c r="D21" s="529"/>
      <c r="E21" s="537"/>
      <c r="F21" s="258" t="s">
        <v>796</v>
      </c>
      <c r="G21" s="529"/>
      <c r="H21" s="542"/>
      <c r="I21" s="259">
        <v>3</v>
      </c>
      <c r="J21" s="534"/>
      <c r="K21" s="543"/>
      <c r="L21" s="544"/>
      <c r="M21" s="528"/>
    </row>
    <row r="22" spans="1:14" s="179" customFormat="1" ht="76.5" customHeight="1" x14ac:dyDescent="0.25">
      <c r="A22" s="253"/>
      <c r="B22" s="535"/>
      <c r="C22" s="331" t="s">
        <v>834</v>
      </c>
      <c r="D22" s="264" t="s">
        <v>835</v>
      </c>
      <c r="E22" s="332" t="s">
        <v>836</v>
      </c>
      <c r="F22" s="265" t="s">
        <v>837</v>
      </c>
      <c r="G22" s="264" t="s">
        <v>838</v>
      </c>
      <c r="H22" s="342" t="s">
        <v>606</v>
      </c>
      <c r="I22" s="261">
        <v>1</v>
      </c>
      <c r="J22" s="323">
        <v>1</v>
      </c>
      <c r="K22" s="543"/>
      <c r="L22" s="544"/>
      <c r="M22" s="329" t="s">
        <v>1036</v>
      </c>
    </row>
    <row r="23" spans="1:14" s="179" customFormat="1" ht="15.75" customHeight="1" x14ac:dyDescent="0.25">
      <c r="B23" s="545" t="s">
        <v>839</v>
      </c>
      <c r="C23" s="545"/>
      <c r="D23" s="545"/>
      <c r="E23" s="545"/>
      <c r="F23" s="545"/>
      <c r="G23" s="301"/>
      <c r="H23" s="266"/>
      <c r="I23" s="267"/>
      <c r="J23" s="268"/>
      <c r="K23" s="268">
        <f>SUM(K8:K21)</f>
        <v>1</v>
      </c>
      <c r="L23" s="268">
        <f>SUM(L8:L21)</f>
        <v>1</v>
      </c>
      <c r="M23" s="266"/>
    </row>
    <row r="24" spans="1:14" s="255" customFormat="1" ht="16.5" customHeight="1" x14ac:dyDescent="0.25">
      <c r="A24" s="254"/>
      <c r="B24" s="269" t="s">
        <v>840</v>
      </c>
      <c r="C24" s="257"/>
      <c r="D24" s="269"/>
      <c r="E24" s="269"/>
      <c r="F24" s="269"/>
      <c r="G24" s="269"/>
      <c r="H24" s="270"/>
      <c r="I24" s="271"/>
      <c r="J24" s="272"/>
      <c r="K24" s="269"/>
      <c r="L24" s="269"/>
      <c r="M24" s="270"/>
    </row>
    <row r="25" spans="1:14" s="179" customFormat="1" ht="60" customHeight="1" x14ac:dyDescent="0.25">
      <c r="A25" s="253"/>
      <c r="B25" s="535" t="s">
        <v>841</v>
      </c>
      <c r="C25" s="327" t="s">
        <v>842</v>
      </c>
      <c r="D25" s="273" t="s">
        <v>843</v>
      </c>
      <c r="E25" s="274" t="s">
        <v>844</v>
      </c>
      <c r="F25" s="260" t="s">
        <v>844</v>
      </c>
      <c r="G25" s="321" t="s">
        <v>845</v>
      </c>
      <c r="H25" s="275">
        <v>44925</v>
      </c>
      <c r="I25" s="261">
        <v>1</v>
      </c>
      <c r="J25" s="276">
        <v>1</v>
      </c>
      <c r="K25" s="543">
        <v>1</v>
      </c>
      <c r="L25" s="544">
        <f>AVERAGE(J25:J28)*K25</f>
        <v>0.66666666666666663</v>
      </c>
      <c r="M25" s="351" t="s">
        <v>989</v>
      </c>
    </row>
    <row r="26" spans="1:14" s="179" customFormat="1" ht="25.5" customHeight="1" x14ac:dyDescent="0.25">
      <c r="A26" s="253"/>
      <c r="B26" s="535"/>
      <c r="C26" s="546" t="s">
        <v>846</v>
      </c>
      <c r="D26" s="529" t="s">
        <v>847</v>
      </c>
      <c r="E26" s="547" t="s">
        <v>848</v>
      </c>
      <c r="F26" s="265" t="s">
        <v>849</v>
      </c>
      <c r="G26" s="547" t="s">
        <v>116</v>
      </c>
      <c r="H26" s="548">
        <v>44926</v>
      </c>
      <c r="I26" s="338">
        <v>12</v>
      </c>
      <c r="J26" s="549">
        <f>I26/I27</f>
        <v>1</v>
      </c>
      <c r="K26" s="543"/>
      <c r="L26" s="544"/>
      <c r="M26" s="352" t="s">
        <v>990</v>
      </c>
    </row>
    <row r="27" spans="1:14" s="179" customFormat="1" ht="22.5" customHeight="1" x14ac:dyDescent="0.25">
      <c r="A27" s="253"/>
      <c r="B27" s="535"/>
      <c r="C27" s="546"/>
      <c r="D27" s="529"/>
      <c r="E27" s="547"/>
      <c r="F27" s="265">
        <v>12</v>
      </c>
      <c r="G27" s="547"/>
      <c r="H27" s="548"/>
      <c r="I27" s="259">
        <v>12</v>
      </c>
      <c r="J27" s="549"/>
      <c r="K27" s="543"/>
      <c r="L27" s="544"/>
      <c r="M27" s="352"/>
    </row>
    <row r="28" spans="1:14" s="179" customFormat="1" ht="61.5" customHeight="1" x14ac:dyDescent="0.25">
      <c r="A28" s="253"/>
      <c r="B28" s="535"/>
      <c r="C28" s="327" t="s">
        <v>850</v>
      </c>
      <c r="D28" s="328" t="s">
        <v>1044</v>
      </c>
      <c r="E28" s="321" t="s">
        <v>851</v>
      </c>
      <c r="F28" s="260" t="s">
        <v>852</v>
      </c>
      <c r="G28" s="321" t="s">
        <v>853</v>
      </c>
      <c r="H28" s="275">
        <v>44925</v>
      </c>
      <c r="I28" s="261">
        <v>0</v>
      </c>
      <c r="J28" s="276">
        <v>0</v>
      </c>
      <c r="K28" s="543"/>
      <c r="L28" s="544"/>
      <c r="M28" s="352" t="s">
        <v>1045</v>
      </c>
    </row>
    <row r="29" spans="1:14" s="179" customFormat="1" ht="15.75" customHeight="1" x14ac:dyDescent="0.25">
      <c r="B29" s="545" t="s">
        <v>854</v>
      </c>
      <c r="C29" s="545"/>
      <c r="D29" s="545"/>
      <c r="E29" s="545"/>
      <c r="F29" s="545"/>
      <c r="G29" s="301"/>
      <c r="H29" s="266"/>
      <c r="I29" s="277"/>
      <c r="J29" s="268"/>
      <c r="K29" s="268">
        <f>SUM(K25)</f>
        <v>1</v>
      </c>
      <c r="L29" s="268">
        <f>SUM(L25)</f>
        <v>0.66666666666666663</v>
      </c>
      <c r="M29" s="266"/>
    </row>
    <row r="30" spans="1:14" s="255" customFormat="1" ht="16.5" customHeight="1" x14ac:dyDescent="0.25">
      <c r="A30" s="254"/>
      <c r="B30" s="269" t="s">
        <v>855</v>
      </c>
      <c r="C30" s="257"/>
      <c r="D30" s="269"/>
      <c r="E30" s="269"/>
      <c r="F30" s="269"/>
      <c r="G30" s="269"/>
      <c r="H30" s="270"/>
      <c r="I30" s="271"/>
      <c r="J30" s="272"/>
      <c r="K30" s="269"/>
      <c r="L30" s="269"/>
      <c r="M30" s="270"/>
    </row>
    <row r="31" spans="1:14" s="179" customFormat="1" ht="40.5" customHeight="1" x14ac:dyDescent="0.25">
      <c r="A31" s="253"/>
      <c r="B31" s="550" t="s">
        <v>856</v>
      </c>
      <c r="C31" s="551" t="s">
        <v>857</v>
      </c>
      <c r="D31" s="552" t="s">
        <v>858</v>
      </c>
      <c r="E31" s="552" t="s">
        <v>859</v>
      </c>
      <c r="F31" s="258" t="s">
        <v>860</v>
      </c>
      <c r="G31" s="552" t="s">
        <v>861</v>
      </c>
      <c r="H31" s="554" t="s">
        <v>122</v>
      </c>
      <c r="I31" s="561">
        <f>4/4</f>
        <v>1</v>
      </c>
      <c r="J31" s="549">
        <v>1</v>
      </c>
      <c r="K31" s="543">
        <v>0.7</v>
      </c>
      <c r="L31" s="544">
        <f>AVERAGE(J31:J41)*K31</f>
        <v>0.55946969696969695</v>
      </c>
      <c r="M31" s="560" t="s">
        <v>991</v>
      </c>
    </row>
    <row r="32" spans="1:14" s="179" customFormat="1" ht="29.25" customHeight="1" x14ac:dyDescent="0.25">
      <c r="A32" s="253"/>
      <c r="B32" s="550"/>
      <c r="C32" s="551"/>
      <c r="D32" s="552"/>
      <c r="E32" s="552"/>
      <c r="F32" s="278">
        <v>4</v>
      </c>
      <c r="G32" s="552"/>
      <c r="H32" s="554"/>
      <c r="I32" s="561"/>
      <c r="J32" s="549"/>
      <c r="K32" s="543"/>
      <c r="L32" s="544"/>
      <c r="M32" s="560"/>
    </row>
    <row r="33" spans="1:13" s="179" customFormat="1" ht="35.25" customHeight="1" x14ac:dyDescent="0.25">
      <c r="A33" s="253"/>
      <c r="B33" s="550"/>
      <c r="C33" s="551" t="s">
        <v>862</v>
      </c>
      <c r="D33" s="552" t="s">
        <v>863</v>
      </c>
      <c r="E33" s="552" t="s">
        <v>864</v>
      </c>
      <c r="F33" s="258" t="s">
        <v>865</v>
      </c>
      <c r="G33" s="552" t="s">
        <v>111</v>
      </c>
      <c r="H33" s="554" t="s">
        <v>866</v>
      </c>
      <c r="I33" s="338">
        <v>1</v>
      </c>
      <c r="J33" s="549">
        <f>I33/I34</f>
        <v>1</v>
      </c>
      <c r="K33" s="543"/>
      <c r="L33" s="544"/>
      <c r="M33" s="560" t="s">
        <v>992</v>
      </c>
    </row>
    <row r="34" spans="1:13" s="179" customFormat="1" ht="21.75" customHeight="1" x14ac:dyDescent="0.25">
      <c r="A34" s="253"/>
      <c r="B34" s="550"/>
      <c r="C34" s="551"/>
      <c r="D34" s="552"/>
      <c r="E34" s="552"/>
      <c r="F34" s="278" t="s">
        <v>867</v>
      </c>
      <c r="G34" s="552"/>
      <c r="H34" s="554"/>
      <c r="I34" s="259">
        <v>1</v>
      </c>
      <c r="J34" s="549"/>
      <c r="K34" s="543"/>
      <c r="L34" s="544"/>
      <c r="M34" s="560"/>
    </row>
    <row r="35" spans="1:13" s="179" customFormat="1" ht="27.75" customHeight="1" x14ac:dyDescent="0.25">
      <c r="A35" s="253"/>
      <c r="B35" s="550"/>
      <c r="C35" s="551" t="s">
        <v>868</v>
      </c>
      <c r="D35" s="553" t="s">
        <v>869</v>
      </c>
      <c r="E35" s="552" t="s">
        <v>870</v>
      </c>
      <c r="F35" s="258" t="s">
        <v>871</v>
      </c>
      <c r="G35" s="552" t="s">
        <v>111</v>
      </c>
      <c r="H35" s="554" t="s">
        <v>866</v>
      </c>
      <c r="I35" s="338">
        <v>1</v>
      </c>
      <c r="J35" s="549">
        <f>I35/I36</f>
        <v>1</v>
      </c>
      <c r="K35" s="543"/>
      <c r="L35" s="544"/>
      <c r="M35" s="560" t="s">
        <v>993</v>
      </c>
    </row>
    <row r="36" spans="1:13" s="179" customFormat="1" ht="31.5" customHeight="1" x14ac:dyDescent="0.25">
      <c r="A36" s="253"/>
      <c r="B36" s="550"/>
      <c r="C36" s="551"/>
      <c r="D36" s="553"/>
      <c r="E36" s="552"/>
      <c r="F36" s="278" t="s">
        <v>867</v>
      </c>
      <c r="G36" s="552"/>
      <c r="H36" s="554"/>
      <c r="I36" s="259">
        <v>1</v>
      </c>
      <c r="J36" s="549"/>
      <c r="K36" s="543"/>
      <c r="L36" s="544"/>
      <c r="M36" s="560"/>
    </row>
    <row r="37" spans="1:13" s="179" customFormat="1" ht="37.5" customHeight="1" x14ac:dyDescent="0.25">
      <c r="A37" s="253"/>
      <c r="B37" s="550"/>
      <c r="C37" s="551" t="s">
        <v>872</v>
      </c>
      <c r="D37" s="553" t="s">
        <v>873</v>
      </c>
      <c r="E37" s="552" t="s">
        <v>874</v>
      </c>
      <c r="F37" s="258" t="s">
        <v>875</v>
      </c>
      <c r="G37" s="552" t="s">
        <v>876</v>
      </c>
      <c r="H37" s="554" t="s">
        <v>269</v>
      </c>
      <c r="I37" s="338">
        <v>6</v>
      </c>
      <c r="J37" s="549">
        <f>I37/I38</f>
        <v>0.54545454545454541</v>
      </c>
      <c r="K37" s="543"/>
      <c r="L37" s="544"/>
      <c r="M37" s="554" t="s">
        <v>994</v>
      </c>
    </row>
    <row r="38" spans="1:13" s="179" customFormat="1" ht="42" customHeight="1" x14ac:dyDescent="0.25">
      <c r="A38" s="253"/>
      <c r="B38" s="550"/>
      <c r="C38" s="551"/>
      <c r="D38" s="553"/>
      <c r="E38" s="552"/>
      <c r="F38" s="278" t="s">
        <v>877</v>
      </c>
      <c r="G38" s="552"/>
      <c r="H38" s="554"/>
      <c r="I38" s="259">
        <v>11</v>
      </c>
      <c r="J38" s="549"/>
      <c r="K38" s="543"/>
      <c r="L38" s="544"/>
      <c r="M38" s="554"/>
    </row>
    <row r="39" spans="1:13" s="179" customFormat="1" ht="36.75" customHeight="1" x14ac:dyDescent="0.25">
      <c r="A39" s="253"/>
      <c r="B39" s="550"/>
      <c r="C39" s="555" t="s">
        <v>878</v>
      </c>
      <c r="D39" s="556" t="s">
        <v>879</v>
      </c>
      <c r="E39" s="556" t="s">
        <v>880</v>
      </c>
      <c r="F39" s="265" t="s">
        <v>881</v>
      </c>
      <c r="G39" s="556" t="s">
        <v>111</v>
      </c>
      <c r="H39" s="557" t="s">
        <v>122</v>
      </c>
      <c r="I39" s="279">
        <v>1</v>
      </c>
      <c r="J39" s="558">
        <f>I39/I40</f>
        <v>0.25</v>
      </c>
      <c r="K39" s="543"/>
      <c r="L39" s="544"/>
      <c r="M39" s="559" t="s">
        <v>1046</v>
      </c>
    </row>
    <row r="40" spans="1:13" s="179" customFormat="1" ht="34.5" customHeight="1" x14ac:dyDescent="0.25">
      <c r="A40" s="253"/>
      <c r="B40" s="550"/>
      <c r="C40" s="555"/>
      <c r="D40" s="556"/>
      <c r="E40" s="556"/>
      <c r="F40" s="280" t="s">
        <v>882</v>
      </c>
      <c r="G40" s="556"/>
      <c r="H40" s="557"/>
      <c r="I40" s="281">
        <v>4</v>
      </c>
      <c r="J40" s="558"/>
      <c r="K40" s="543"/>
      <c r="L40" s="544"/>
      <c r="M40" s="559"/>
    </row>
    <row r="41" spans="1:13" s="179" customFormat="1" ht="48.75" customHeight="1" x14ac:dyDescent="0.25">
      <c r="A41" s="253"/>
      <c r="B41" s="550"/>
      <c r="C41" s="335" t="s">
        <v>883</v>
      </c>
      <c r="D41" s="336" t="s">
        <v>884</v>
      </c>
      <c r="E41" s="336" t="s">
        <v>885</v>
      </c>
      <c r="F41" s="278" t="s">
        <v>885</v>
      </c>
      <c r="G41" s="328" t="s">
        <v>886</v>
      </c>
      <c r="H41" s="337">
        <v>44819</v>
      </c>
      <c r="I41" s="261">
        <v>1</v>
      </c>
      <c r="J41" s="276">
        <v>1</v>
      </c>
      <c r="K41" s="543"/>
      <c r="L41" s="544"/>
      <c r="M41" s="282" t="s">
        <v>1047</v>
      </c>
    </row>
    <row r="42" spans="1:13" s="179" customFormat="1" ht="40.5" customHeight="1" x14ac:dyDescent="0.25">
      <c r="A42" s="253"/>
      <c r="B42" s="550" t="s">
        <v>887</v>
      </c>
      <c r="C42" s="551" t="s">
        <v>888</v>
      </c>
      <c r="D42" s="556" t="s">
        <v>889</v>
      </c>
      <c r="E42" s="556" t="s">
        <v>890</v>
      </c>
      <c r="F42" s="265" t="s">
        <v>891</v>
      </c>
      <c r="G42" s="556" t="s">
        <v>892</v>
      </c>
      <c r="H42" s="557" t="s">
        <v>893</v>
      </c>
      <c r="I42" s="279">
        <v>3</v>
      </c>
      <c r="J42" s="558">
        <f>I42/I43</f>
        <v>1</v>
      </c>
      <c r="K42" s="538">
        <v>0.3</v>
      </c>
      <c r="L42" s="516">
        <f>AVERAGE(J42:J44)*K42</f>
        <v>0.3</v>
      </c>
      <c r="M42" s="554" t="s">
        <v>995</v>
      </c>
    </row>
    <row r="43" spans="1:13" s="179" customFormat="1" ht="35.25" customHeight="1" x14ac:dyDescent="0.25">
      <c r="A43" s="253"/>
      <c r="B43" s="550"/>
      <c r="C43" s="551"/>
      <c r="D43" s="556"/>
      <c r="E43" s="556"/>
      <c r="F43" s="280" t="s">
        <v>894</v>
      </c>
      <c r="G43" s="556"/>
      <c r="H43" s="557"/>
      <c r="I43" s="281">
        <v>3</v>
      </c>
      <c r="J43" s="558"/>
      <c r="K43" s="538"/>
      <c r="L43" s="516"/>
      <c r="M43" s="554"/>
    </row>
    <row r="44" spans="1:13" s="179" customFormat="1" ht="36.75" customHeight="1" x14ac:dyDescent="0.25">
      <c r="A44" s="253"/>
      <c r="B44" s="550"/>
      <c r="C44" s="335" t="s">
        <v>895</v>
      </c>
      <c r="D44" s="339" t="s">
        <v>896</v>
      </c>
      <c r="E44" s="339" t="s">
        <v>897</v>
      </c>
      <c r="F44" s="280" t="s">
        <v>898</v>
      </c>
      <c r="G44" s="339" t="s">
        <v>111</v>
      </c>
      <c r="H44" s="337">
        <v>44925</v>
      </c>
      <c r="I44" s="261">
        <v>1</v>
      </c>
      <c r="J44" s="276">
        <v>1</v>
      </c>
      <c r="K44" s="538"/>
      <c r="L44" s="516"/>
      <c r="M44" s="340" t="s">
        <v>996</v>
      </c>
    </row>
    <row r="45" spans="1:13" s="179" customFormat="1" ht="22.5" customHeight="1" x14ac:dyDescent="0.25">
      <c r="B45" s="545" t="s">
        <v>899</v>
      </c>
      <c r="C45" s="545"/>
      <c r="D45" s="545"/>
      <c r="E45" s="545"/>
      <c r="F45" s="545"/>
      <c r="G45" s="301"/>
      <c r="H45" s="266"/>
      <c r="I45" s="267"/>
      <c r="J45" s="267"/>
      <c r="K45" s="268">
        <f>SUM(K31:K43)</f>
        <v>1</v>
      </c>
      <c r="L45" s="268">
        <f>SUM(L31:L43)</f>
        <v>0.85946969696969688</v>
      </c>
      <c r="M45" s="266"/>
    </row>
    <row r="46" spans="1:13" s="255" customFormat="1" ht="23.25" customHeight="1" x14ac:dyDescent="0.25">
      <c r="A46" s="254"/>
      <c r="B46" s="256" t="s">
        <v>900</v>
      </c>
      <c r="C46" s="257"/>
      <c r="D46" s="256"/>
      <c r="E46" s="256"/>
      <c r="F46" s="256"/>
      <c r="G46" s="256"/>
      <c r="H46" s="256"/>
      <c r="I46" s="256"/>
      <c r="J46" s="256"/>
      <c r="K46" s="256"/>
      <c r="L46" s="256"/>
      <c r="M46" s="256"/>
    </row>
    <row r="47" spans="1:13" s="179" customFormat="1" ht="97.5" customHeight="1" x14ac:dyDescent="0.25">
      <c r="A47" s="253"/>
      <c r="B47" s="341" t="s">
        <v>901</v>
      </c>
      <c r="C47" s="335">
        <v>4.0999999999999996</v>
      </c>
      <c r="D47" s="274" t="s">
        <v>902</v>
      </c>
      <c r="E47" s="274" t="s">
        <v>903</v>
      </c>
      <c r="F47" s="260" t="s">
        <v>904</v>
      </c>
      <c r="G47" s="343" t="s">
        <v>905</v>
      </c>
      <c r="H47" s="283">
        <v>44742</v>
      </c>
      <c r="I47" s="261">
        <v>1</v>
      </c>
      <c r="J47" s="276">
        <v>1</v>
      </c>
      <c r="K47" s="324">
        <v>0.25</v>
      </c>
      <c r="L47" s="325">
        <f>K47*J47</f>
        <v>0.25</v>
      </c>
      <c r="M47" s="283" t="s">
        <v>997</v>
      </c>
    </row>
    <row r="48" spans="1:13" s="179" customFormat="1" ht="99" customHeight="1" x14ac:dyDescent="0.25">
      <c r="A48" s="253"/>
      <c r="B48" s="564" t="s">
        <v>906</v>
      </c>
      <c r="C48" s="335" t="s">
        <v>907</v>
      </c>
      <c r="D48" s="274" t="s">
        <v>908</v>
      </c>
      <c r="E48" s="274" t="s">
        <v>909</v>
      </c>
      <c r="F48" s="260" t="s">
        <v>910</v>
      </c>
      <c r="G48" s="343" t="s">
        <v>911</v>
      </c>
      <c r="H48" s="283">
        <v>44834</v>
      </c>
      <c r="I48" s="261">
        <v>1</v>
      </c>
      <c r="J48" s="276">
        <v>1</v>
      </c>
      <c r="K48" s="538">
        <v>0.25</v>
      </c>
      <c r="L48" s="516">
        <f>AVERAGE(J48:J50)*K48</f>
        <v>0.16666666666666666</v>
      </c>
      <c r="M48" s="283" t="s">
        <v>997</v>
      </c>
    </row>
    <row r="49" spans="1:13" s="179" customFormat="1" ht="57.75" customHeight="1" x14ac:dyDescent="0.25">
      <c r="A49" s="253"/>
      <c r="B49" s="564"/>
      <c r="C49" s="335" t="s">
        <v>912</v>
      </c>
      <c r="D49" s="274" t="s">
        <v>913</v>
      </c>
      <c r="E49" s="274" t="s">
        <v>914</v>
      </c>
      <c r="F49" s="260" t="s">
        <v>915</v>
      </c>
      <c r="G49" s="343" t="s">
        <v>916</v>
      </c>
      <c r="H49" s="283">
        <v>44742</v>
      </c>
      <c r="I49" s="261">
        <v>1</v>
      </c>
      <c r="J49" s="276">
        <v>1</v>
      </c>
      <c r="K49" s="538"/>
      <c r="L49" s="516"/>
      <c r="M49" s="283" t="s">
        <v>998</v>
      </c>
    </row>
    <row r="50" spans="1:13" s="179" customFormat="1" ht="48.75" customHeight="1" x14ac:dyDescent="0.25">
      <c r="A50" s="253"/>
      <c r="B50" s="564"/>
      <c r="C50" s="335" t="s">
        <v>917</v>
      </c>
      <c r="D50" s="274" t="s">
        <v>918</v>
      </c>
      <c r="E50" s="274" t="s">
        <v>919</v>
      </c>
      <c r="F50" s="260" t="s">
        <v>920</v>
      </c>
      <c r="G50" s="343" t="s">
        <v>921</v>
      </c>
      <c r="H50" s="283">
        <v>44895</v>
      </c>
      <c r="I50" s="261">
        <v>0</v>
      </c>
      <c r="J50" s="276">
        <v>0</v>
      </c>
      <c r="K50" s="538"/>
      <c r="L50" s="516"/>
      <c r="M50" s="284" t="s">
        <v>999</v>
      </c>
    </row>
    <row r="51" spans="1:13" s="179" customFormat="1" ht="60" x14ac:dyDescent="0.25">
      <c r="A51" s="253"/>
      <c r="B51" s="334" t="s">
        <v>922</v>
      </c>
      <c r="C51" s="335">
        <v>4.3</v>
      </c>
      <c r="D51" s="285" t="s">
        <v>923</v>
      </c>
      <c r="E51" s="285" t="s">
        <v>924</v>
      </c>
      <c r="F51" s="265" t="s">
        <v>925</v>
      </c>
      <c r="G51" s="353" t="s">
        <v>886</v>
      </c>
      <c r="H51" s="286">
        <v>44834</v>
      </c>
      <c r="I51" s="287">
        <v>1</v>
      </c>
      <c r="J51" s="288">
        <v>1</v>
      </c>
      <c r="K51" s="289">
        <v>0.25</v>
      </c>
      <c r="L51" s="330">
        <f>K51*J51</f>
        <v>0.25</v>
      </c>
      <c r="M51" s="283" t="s">
        <v>1000</v>
      </c>
    </row>
    <row r="52" spans="1:13" s="179" customFormat="1" ht="68.25" customHeight="1" x14ac:dyDescent="0.25">
      <c r="A52" s="253"/>
      <c r="B52" s="550" t="s">
        <v>926</v>
      </c>
      <c r="C52" s="335" t="s">
        <v>927</v>
      </c>
      <c r="D52" s="321" t="s">
        <v>928</v>
      </c>
      <c r="E52" s="321" t="s">
        <v>929</v>
      </c>
      <c r="F52" s="258" t="s">
        <v>930</v>
      </c>
      <c r="G52" s="328" t="s">
        <v>795</v>
      </c>
      <c r="H52" s="283">
        <v>44742</v>
      </c>
      <c r="I52" s="261">
        <v>1</v>
      </c>
      <c r="J52" s="276">
        <v>1</v>
      </c>
      <c r="K52" s="538">
        <v>0.25</v>
      </c>
      <c r="L52" s="516">
        <f>AVERAGE(J52:J53)*K52</f>
        <v>0.25</v>
      </c>
      <c r="M52" s="283" t="s">
        <v>1001</v>
      </c>
    </row>
    <row r="53" spans="1:13" s="179" customFormat="1" ht="76.5" customHeight="1" x14ac:dyDescent="0.25">
      <c r="A53" s="253"/>
      <c r="B53" s="550"/>
      <c r="C53" s="335" t="s">
        <v>931</v>
      </c>
      <c r="D53" s="321" t="s">
        <v>932</v>
      </c>
      <c r="E53" s="321" t="s">
        <v>933</v>
      </c>
      <c r="F53" s="260" t="s">
        <v>934</v>
      </c>
      <c r="G53" s="328" t="s">
        <v>795</v>
      </c>
      <c r="H53" s="283">
        <v>44712</v>
      </c>
      <c r="I53" s="261">
        <v>1</v>
      </c>
      <c r="J53" s="276">
        <v>1</v>
      </c>
      <c r="K53" s="538"/>
      <c r="L53" s="516"/>
      <c r="M53" s="283" t="s">
        <v>1002</v>
      </c>
    </row>
    <row r="54" spans="1:13" s="179" customFormat="1" ht="16.5" customHeight="1" x14ac:dyDescent="0.25">
      <c r="B54" s="267" t="s">
        <v>935</v>
      </c>
      <c r="C54" s="267"/>
      <c r="D54" s="267"/>
      <c r="E54" s="267"/>
      <c r="F54" s="267"/>
      <c r="G54" s="267"/>
      <c r="H54" s="267"/>
      <c r="I54" s="267"/>
      <c r="J54" s="290"/>
      <c r="K54" s="268">
        <f>SUM(K47:K53)</f>
        <v>1</v>
      </c>
      <c r="L54" s="268">
        <f>SUM(L47:L53)</f>
        <v>0.91666666666666663</v>
      </c>
      <c r="M54" s="266"/>
    </row>
    <row r="55" spans="1:13" s="295" customFormat="1" ht="24.75" customHeight="1" x14ac:dyDescent="0.25">
      <c r="A55" s="291"/>
      <c r="B55" s="292" t="s">
        <v>936</v>
      </c>
      <c r="C55" s="293"/>
      <c r="D55" s="271"/>
      <c r="E55" s="271"/>
      <c r="F55" s="271"/>
      <c r="G55" s="271"/>
      <c r="H55" s="294"/>
      <c r="I55" s="271"/>
      <c r="J55" s="271"/>
      <c r="K55" s="271"/>
      <c r="L55" s="271"/>
      <c r="M55" s="294"/>
    </row>
    <row r="56" spans="1:13" s="179" customFormat="1" ht="39" customHeight="1" x14ac:dyDescent="0.25">
      <c r="A56" s="253"/>
      <c r="B56" s="564" t="s">
        <v>937</v>
      </c>
      <c r="C56" s="551" t="s">
        <v>938</v>
      </c>
      <c r="D56" s="537" t="s">
        <v>939</v>
      </c>
      <c r="E56" s="537" t="s">
        <v>940</v>
      </c>
      <c r="F56" s="296" t="s">
        <v>941</v>
      </c>
      <c r="G56" s="565" t="s">
        <v>861</v>
      </c>
      <c r="H56" s="542">
        <v>44925</v>
      </c>
      <c r="I56" s="338">
        <v>49</v>
      </c>
      <c r="J56" s="549">
        <f>I56/I57</f>
        <v>0.5268817204301075</v>
      </c>
      <c r="K56" s="538">
        <v>0.33333333333333298</v>
      </c>
      <c r="L56" s="544">
        <f>AVERAGE(J56:J61)*K56</f>
        <v>0.20669056152927098</v>
      </c>
      <c r="M56" s="542" t="s">
        <v>1003</v>
      </c>
    </row>
    <row r="57" spans="1:13" s="179" customFormat="1" ht="47.25" customHeight="1" x14ac:dyDescent="0.25">
      <c r="A57" s="253"/>
      <c r="B57" s="564"/>
      <c r="C57" s="551"/>
      <c r="D57" s="537"/>
      <c r="E57" s="537"/>
      <c r="F57" s="297" t="s">
        <v>942</v>
      </c>
      <c r="G57" s="565"/>
      <c r="H57" s="542"/>
      <c r="I57" s="259">
        <v>93</v>
      </c>
      <c r="J57" s="549"/>
      <c r="K57" s="538"/>
      <c r="L57" s="544"/>
      <c r="M57" s="542"/>
    </row>
    <row r="58" spans="1:13" s="179" customFormat="1" ht="41.25" customHeight="1" x14ac:dyDescent="0.25">
      <c r="A58" s="253"/>
      <c r="B58" s="564"/>
      <c r="C58" s="555" t="s">
        <v>943</v>
      </c>
      <c r="D58" s="547" t="s">
        <v>944</v>
      </c>
      <c r="E58" s="547" t="s">
        <v>945</v>
      </c>
      <c r="F58" s="298" t="s">
        <v>946</v>
      </c>
      <c r="G58" s="562" t="s">
        <v>886</v>
      </c>
      <c r="H58" s="563" t="s">
        <v>827</v>
      </c>
      <c r="I58" s="279">
        <v>3</v>
      </c>
      <c r="J58" s="549">
        <f>I58/I59</f>
        <v>1</v>
      </c>
      <c r="K58" s="538"/>
      <c r="L58" s="544"/>
      <c r="M58" s="542" t="s">
        <v>1048</v>
      </c>
    </row>
    <row r="59" spans="1:13" s="179" customFormat="1" ht="46.5" customHeight="1" x14ac:dyDescent="0.25">
      <c r="A59" s="253"/>
      <c r="B59" s="564"/>
      <c r="C59" s="555"/>
      <c r="D59" s="547"/>
      <c r="E59" s="547"/>
      <c r="F59" s="299">
        <v>3</v>
      </c>
      <c r="G59" s="562"/>
      <c r="H59" s="563"/>
      <c r="I59" s="259">
        <v>3</v>
      </c>
      <c r="J59" s="549"/>
      <c r="K59" s="538"/>
      <c r="L59" s="544"/>
      <c r="M59" s="542"/>
    </row>
    <row r="60" spans="1:13" s="179" customFormat="1" ht="41.25" customHeight="1" x14ac:dyDescent="0.25">
      <c r="A60" s="253"/>
      <c r="B60" s="564"/>
      <c r="C60" s="551" t="s">
        <v>947</v>
      </c>
      <c r="D60" s="565" t="s">
        <v>948</v>
      </c>
      <c r="E60" s="565" t="s">
        <v>949</v>
      </c>
      <c r="F60" s="296" t="s">
        <v>950</v>
      </c>
      <c r="G60" s="565" t="s">
        <v>111</v>
      </c>
      <c r="H60" s="542" t="s">
        <v>827</v>
      </c>
      <c r="I60" s="338">
        <v>1</v>
      </c>
      <c r="J60" s="549">
        <f>I60/I61</f>
        <v>0.33333333333333331</v>
      </c>
      <c r="K60" s="538"/>
      <c r="L60" s="544"/>
      <c r="M60" s="542" t="s">
        <v>1004</v>
      </c>
    </row>
    <row r="61" spans="1:13" s="179" customFormat="1" ht="52.5" customHeight="1" x14ac:dyDescent="0.25">
      <c r="A61" s="253"/>
      <c r="B61" s="564"/>
      <c r="C61" s="551"/>
      <c r="D61" s="565"/>
      <c r="E61" s="565"/>
      <c r="F61" s="297">
        <v>3</v>
      </c>
      <c r="G61" s="565"/>
      <c r="H61" s="542"/>
      <c r="I61" s="259">
        <v>3</v>
      </c>
      <c r="J61" s="549"/>
      <c r="K61" s="538"/>
      <c r="L61" s="544"/>
      <c r="M61" s="542"/>
    </row>
    <row r="62" spans="1:13" s="179" customFormat="1" ht="70.5" customHeight="1" x14ac:dyDescent="0.25">
      <c r="A62" s="253"/>
      <c r="B62" s="341" t="s">
        <v>951</v>
      </c>
      <c r="C62" s="335" t="s">
        <v>952</v>
      </c>
      <c r="D62" s="321" t="s">
        <v>1005</v>
      </c>
      <c r="E62" s="321" t="s">
        <v>953</v>
      </c>
      <c r="F62" s="335" t="s">
        <v>954</v>
      </c>
      <c r="G62" s="343" t="s">
        <v>921</v>
      </c>
      <c r="H62" s="329">
        <v>44742</v>
      </c>
      <c r="I62" s="261">
        <v>1</v>
      </c>
      <c r="J62" s="276">
        <v>1</v>
      </c>
      <c r="K62" s="324">
        <v>0.33333333333333331</v>
      </c>
      <c r="L62" s="325">
        <f>K62*J62</f>
        <v>0.33333333333333331</v>
      </c>
      <c r="M62" s="329" t="s">
        <v>1006</v>
      </c>
    </row>
    <row r="63" spans="1:13" s="179" customFormat="1" ht="39" customHeight="1" x14ac:dyDescent="0.25">
      <c r="A63" s="253"/>
      <c r="B63" s="564" t="s">
        <v>955</v>
      </c>
      <c r="C63" s="551">
        <v>5.5</v>
      </c>
      <c r="D63" s="565" t="s">
        <v>956</v>
      </c>
      <c r="E63" s="565" t="s">
        <v>957</v>
      </c>
      <c r="F63" s="296" t="s">
        <v>958</v>
      </c>
      <c r="G63" s="537" t="s">
        <v>795</v>
      </c>
      <c r="H63" s="542" t="s">
        <v>827</v>
      </c>
      <c r="I63" s="338">
        <v>3</v>
      </c>
      <c r="J63" s="549">
        <f>I63/I64</f>
        <v>1</v>
      </c>
      <c r="K63" s="543">
        <v>0.33333333333333298</v>
      </c>
      <c r="L63" s="544">
        <f>J63*K63</f>
        <v>0.33333333333333298</v>
      </c>
      <c r="M63" s="542" t="s">
        <v>1007</v>
      </c>
    </row>
    <row r="64" spans="1:13" s="179" customFormat="1" ht="40.5" customHeight="1" x14ac:dyDescent="0.25">
      <c r="A64" s="253"/>
      <c r="B64" s="564"/>
      <c r="C64" s="551"/>
      <c r="D64" s="565"/>
      <c r="E64" s="565"/>
      <c r="F64" s="300" t="s">
        <v>894</v>
      </c>
      <c r="G64" s="537"/>
      <c r="H64" s="542"/>
      <c r="I64" s="259">
        <v>3</v>
      </c>
      <c r="J64" s="549"/>
      <c r="K64" s="543"/>
      <c r="L64" s="544"/>
      <c r="M64" s="542"/>
    </row>
    <row r="65" spans="1:13" s="179" customFormat="1" ht="36.75" customHeight="1" x14ac:dyDescent="0.25">
      <c r="B65" s="566" t="s">
        <v>959</v>
      </c>
      <c r="C65" s="566"/>
      <c r="D65" s="566"/>
      <c r="E65" s="566"/>
      <c r="F65" s="566"/>
      <c r="G65" s="301"/>
      <c r="H65" s="266"/>
      <c r="I65" s="277"/>
      <c r="J65" s="290"/>
      <c r="K65" s="268">
        <f>SUM(K56:K64)</f>
        <v>0.99999999999999933</v>
      </c>
      <c r="L65" s="268">
        <f>SUM(L56:L64)</f>
        <v>0.8733572281959372</v>
      </c>
      <c r="M65" s="301"/>
    </row>
    <row r="66" spans="1:13" s="179" customFormat="1" ht="39.75" customHeight="1" x14ac:dyDescent="0.25">
      <c r="A66" s="253"/>
      <c r="B66" s="256" t="s">
        <v>960</v>
      </c>
      <c r="C66" s="256"/>
      <c r="D66" s="256"/>
      <c r="E66" s="256"/>
      <c r="F66" s="256"/>
      <c r="G66" s="256"/>
      <c r="H66" s="256"/>
      <c r="I66" s="302"/>
      <c r="J66" s="302"/>
      <c r="K66" s="256"/>
      <c r="L66" s="256"/>
      <c r="M66" s="303"/>
    </row>
    <row r="67" spans="1:13" s="179" customFormat="1" ht="47.25" customHeight="1" x14ac:dyDescent="0.25">
      <c r="A67" s="253"/>
      <c r="B67" s="304" t="s">
        <v>961</v>
      </c>
      <c r="C67" s="305">
        <v>6.1</v>
      </c>
      <c r="D67" s="306" t="s">
        <v>962</v>
      </c>
      <c r="E67" s="307" t="s">
        <v>963</v>
      </c>
      <c r="F67" s="335" t="s">
        <v>964</v>
      </c>
      <c r="G67" s="354" t="s">
        <v>886</v>
      </c>
      <c r="H67" s="308">
        <v>44788</v>
      </c>
      <c r="I67" s="261">
        <v>1</v>
      </c>
      <c r="J67" s="276">
        <v>1</v>
      </c>
      <c r="K67" s="324">
        <v>1</v>
      </c>
      <c r="L67" s="325">
        <f>J67*K67</f>
        <v>1</v>
      </c>
      <c r="M67" s="275" t="s">
        <v>1008</v>
      </c>
    </row>
    <row r="68" spans="1:13" s="179" customFormat="1" ht="35.25" customHeight="1" x14ac:dyDescent="0.25">
      <c r="B68" s="309" t="s">
        <v>959</v>
      </c>
      <c r="C68" s="310"/>
      <c r="D68" s="311"/>
      <c r="E68" s="311"/>
      <c r="F68" s="311"/>
      <c r="G68" s="301"/>
      <c r="H68" s="266"/>
      <c r="I68" s="312"/>
      <c r="J68" s="313"/>
      <c r="K68" s="268">
        <f>SUM(K67)</f>
        <v>1</v>
      </c>
      <c r="L68" s="268">
        <f>SUM(L67)</f>
        <v>1</v>
      </c>
      <c r="M68" s="301"/>
    </row>
    <row r="69" spans="1:13" s="179" customFormat="1" ht="31.5" customHeight="1" x14ac:dyDescent="0.25">
      <c r="B69" s="309" t="s">
        <v>965</v>
      </c>
      <c r="C69" s="310"/>
      <c r="D69" s="311"/>
      <c r="E69" s="311"/>
      <c r="F69" s="311"/>
      <c r="G69" s="301"/>
      <c r="H69" s="266"/>
      <c r="I69" s="312"/>
      <c r="J69" s="313"/>
      <c r="K69" s="268">
        <f>+(K68+K65+K54+K45+K29+K23)/6</f>
        <v>0.99999999999999989</v>
      </c>
      <c r="L69" s="268">
        <f>+(L68+L65+L54+L45+L29+L23)/6</f>
        <v>0.88602670974982789</v>
      </c>
      <c r="M69" s="301"/>
    </row>
    <row r="70" spans="1:13" s="228" customFormat="1" ht="15" x14ac:dyDescent="0.25">
      <c r="A70" s="314"/>
      <c r="B70" s="315"/>
      <c r="C70" s="295"/>
      <c r="D70" s="316"/>
      <c r="E70" s="316"/>
      <c r="F70" s="316"/>
      <c r="G70" s="236"/>
      <c r="H70" s="317"/>
      <c r="J70" s="229"/>
      <c r="L70" s="231"/>
      <c r="M70" s="317"/>
    </row>
    <row r="71" spans="1:13" s="228" customFormat="1" ht="15" x14ac:dyDescent="0.25">
      <c r="A71" s="314"/>
      <c r="B71" s="315"/>
      <c r="C71" s="295"/>
      <c r="D71" s="316"/>
      <c r="E71" s="316"/>
      <c r="F71" s="316"/>
      <c r="G71" s="236"/>
      <c r="H71" s="317"/>
      <c r="J71" s="229"/>
      <c r="L71" s="231"/>
      <c r="M71" s="317"/>
    </row>
    <row r="72" spans="1:13" s="228" customFormat="1" ht="15" x14ac:dyDescent="0.25">
      <c r="A72" s="314"/>
      <c r="B72" s="315"/>
      <c r="C72" s="295"/>
      <c r="D72" s="316"/>
      <c r="E72" s="316"/>
      <c r="F72" s="316"/>
      <c r="G72" s="236"/>
      <c r="H72" s="317"/>
      <c r="J72" s="229"/>
      <c r="L72" s="231"/>
      <c r="M72" s="317"/>
    </row>
    <row r="73" spans="1:13" s="228" customFormat="1" ht="15" x14ac:dyDescent="0.25">
      <c r="A73" s="314"/>
      <c r="B73" s="315"/>
      <c r="C73" s="295"/>
      <c r="D73" s="316"/>
      <c r="E73" s="316"/>
      <c r="F73" s="316"/>
      <c r="G73" s="236"/>
      <c r="H73" s="317"/>
      <c r="J73" s="229"/>
      <c r="L73" s="231"/>
      <c r="M73" s="317"/>
    </row>
    <row r="74" spans="1:13" s="228" customFormat="1" ht="15" x14ac:dyDescent="0.25">
      <c r="A74" s="314"/>
      <c r="B74" s="315"/>
      <c r="C74" s="295"/>
      <c r="D74" s="316"/>
      <c r="E74" s="316"/>
      <c r="F74" s="316"/>
      <c r="G74" s="236"/>
      <c r="H74" s="317"/>
      <c r="J74" s="229"/>
      <c r="L74" s="231"/>
      <c r="M74" s="317"/>
    </row>
    <row r="75" spans="1:13" s="228" customFormat="1" ht="15" x14ac:dyDescent="0.25">
      <c r="A75" s="314"/>
      <c r="B75" s="315"/>
      <c r="C75" s="295"/>
      <c r="D75" s="316"/>
      <c r="E75" s="316"/>
      <c r="F75" s="316"/>
      <c r="G75" s="236"/>
      <c r="H75" s="317"/>
      <c r="J75" s="229"/>
      <c r="L75" s="231"/>
      <c r="M75" s="317"/>
    </row>
    <row r="76" spans="1:13" s="238" customFormat="1" x14ac:dyDescent="0.25">
      <c r="A76" s="232"/>
      <c r="B76" s="233"/>
      <c r="C76" s="234"/>
      <c r="D76" s="235"/>
      <c r="E76" s="235"/>
      <c r="F76" s="235"/>
      <c r="G76" s="236"/>
      <c r="H76" s="237"/>
      <c r="I76" s="228"/>
      <c r="J76" s="229"/>
      <c r="K76" s="228"/>
      <c r="L76" s="231"/>
      <c r="M76" s="237"/>
    </row>
    <row r="77" spans="1:13" s="238" customFormat="1" x14ac:dyDescent="0.25">
      <c r="A77" s="232"/>
      <c r="B77" s="233"/>
      <c r="C77" s="234"/>
      <c r="D77" s="235"/>
      <c r="E77" s="235"/>
      <c r="F77" s="235"/>
      <c r="G77" s="236"/>
      <c r="H77" s="237"/>
      <c r="I77" s="228"/>
      <c r="J77" s="229"/>
      <c r="K77" s="228"/>
      <c r="L77" s="231"/>
      <c r="M77" s="237"/>
    </row>
    <row r="78" spans="1:13" s="238" customFormat="1" x14ac:dyDescent="0.25">
      <c r="A78" s="232"/>
      <c r="B78" s="233"/>
      <c r="C78" s="234"/>
      <c r="D78" s="235"/>
      <c r="E78" s="235"/>
      <c r="F78" s="235"/>
      <c r="G78" s="236"/>
      <c r="H78" s="237"/>
      <c r="I78" s="228"/>
      <c r="J78" s="229"/>
      <c r="K78" s="228"/>
      <c r="L78" s="231"/>
      <c r="M78" s="237"/>
    </row>
    <row r="79" spans="1:13" s="238" customFormat="1" x14ac:dyDescent="0.25">
      <c r="A79" s="232"/>
      <c r="B79" s="233"/>
      <c r="C79" s="234"/>
      <c r="D79" s="235"/>
      <c r="E79" s="235"/>
      <c r="F79" s="235"/>
      <c r="G79" s="236"/>
      <c r="H79" s="237"/>
      <c r="I79" s="228"/>
      <c r="J79" s="229"/>
      <c r="K79" s="228"/>
      <c r="L79" s="231"/>
      <c r="M79" s="237"/>
    </row>
    <row r="80" spans="1:13" s="238" customFormat="1" x14ac:dyDescent="0.25">
      <c r="A80" s="232"/>
      <c r="B80" s="233"/>
      <c r="C80" s="234"/>
      <c r="D80" s="235"/>
      <c r="E80" s="235"/>
      <c r="F80" s="235"/>
      <c r="G80" s="236"/>
      <c r="H80" s="237"/>
      <c r="I80" s="228"/>
      <c r="J80" s="229"/>
      <c r="K80" s="228"/>
      <c r="L80" s="231"/>
      <c r="M80" s="237"/>
    </row>
    <row r="81" spans="1:13" s="238" customFormat="1" x14ac:dyDescent="0.25">
      <c r="A81" s="232"/>
      <c r="B81" s="233"/>
      <c r="C81" s="234"/>
      <c r="D81" s="235"/>
      <c r="E81" s="235"/>
      <c r="F81" s="235"/>
      <c r="G81" s="236"/>
      <c r="H81" s="237"/>
      <c r="I81" s="228"/>
      <c r="J81" s="229"/>
      <c r="K81" s="179"/>
      <c r="L81" s="230"/>
      <c r="M81" s="237"/>
    </row>
  </sheetData>
  <sheetProtection algorithmName="SHA-512" hashValue="tlCrd+rA0dnCC2kp1P/Oe+Z888gxf9sz1pZlXYt8BlN8oyBzG8LT8ItsVwTTBRA5FeDqedCZbpfpSS+P5ydegg==" saltValue="Dvx8iw/3r8hYN0kwc89YgQ==" spinCount="100000" sheet="1" objects="1" scenarios="1"/>
  <mergeCells count="167">
    <mergeCell ref="K42:K44"/>
    <mergeCell ref="L42:L44"/>
    <mergeCell ref="M42:M43"/>
    <mergeCell ref="B45:F45"/>
    <mergeCell ref="B48:B50"/>
    <mergeCell ref="K48:K50"/>
    <mergeCell ref="L48:L50"/>
    <mergeCell ref="M63:M64"/>
    <mergeCell ref="B65:F65"/>
    <mergeCell ref="M60:M61"/>
    <mergeCell ref="B63:B64"/>
    <mergeCell ref="C63:C64"/>
    <mergeCell ref="D63:D64"/>
    <mergeCell ref="E63:E64"/>
    <mergeCell ref="G63:G64"/>
    <mergeCell ref="H63:H64"/>
    <mergeCell ref="J63:J64"/>
    <mergeCell ref="K63:K64"/>
    <mergeCell ref="L63:L64"/>
    <mergeCell ref="C60:C61"/>
    <mergeCell ref="D60:D61"/>
    <mergeCell ref="E60:E61"/>
    <mergeCell ref="G60:G61"/>
    <mergeCell ref="H60:H61"/>
    <mergeCell ref="G58:G59"/>
    <mergeCell ref="H58:H59"/>
    <mergeCell ref="J58:J59"/>
    <mergeCell ref="M58:M59"/>
    <mergeCell ref="B52:B53"/>
    <mergeCell ref="K52:K53"/>
    <mergeCell ref="L52:L53"/>
    <mergeCell ref="B56:B61"/>
    <mergeCell ref="C56:C57"/>
    <mergeCell ref="D56:D57"/>
    <mergeCell ref="E56:E57"/>
    <mergeCell ref="G56:G57"/>
    <mergeCell ref="H56:H57"/>
    <mergeCell ref="J56:J57"/>
    <mergeCell ref="J60:J61"/>
    <mergeCell ref="K56:K61"/>
    <mergeCell ref="L56:L61"/>
    <mergeCell ref="M56:M57"/>
    <mergeCell ref="C58:C59"/>
    <mergeCell ref="D58:D59"/>
    <mergeCell ref="E58:E59"/>
    <mergeCell ref="B42:B44"/>
    <mergeCell ref="C42:C43"/>
    <mergeCell ref="D42:D43"/>
    <mergeCell ref="E42:E43"/>
    <mergeCell ref="G42:G43"/>
    <mergeCell ref="H42:H43"/>
    <mergeCell ref="H31:H32"/>
    <mergeCell ref="I31:I32"/>
    <mergeCell ref="J31:J32"/>
    <mergeCell ref="H33:H34"/>
    <mergeCell ref="J33:J34"/>
    <mergeCell ref="H35:H36"/>
    <mergeCell ref="J35:J36"/>
    <mergeCell ref="J42:J43"/>
    <mergeCell ref="M37:M38"/>
    <mergeCell ref="C39:C40"/>
    <mergeCell ref="D39:D40"/>
    <mergeCell ref="E39:E40"/>
    <mergeCell ref="G39:G40"/>
    <mergeCell ref="H39:H40"/>
    <mergeCell ref="J39:J40"/>
    <mergeCell ref="M39:M40"/>
    <mergeCell ref="C37:C38"/>
    <mergeCell ref="D37:D38"/>
    <mergeCell ref="E37:E38"/>
    <mergeCell ref="G37:G38"/>
    <mergeCell ref="H37:H38"/>
    <mergeCell ref="J37:J38"/>
    <mergeCell ref="K31:K41"/>
    <mergeCell ref="L31:L41"/>
    <mergeCell ref="M31:M32"/>
    <mergeCell ref="M33:M34"/>
    <mergeCell ref="M35:M36"/>
    <mergeCell ref="B29:F29"/>
    <mergeCell ref="B31:B41"/>
    <mergeCell ref="C31:C32"/>
    <mergeCell ref="D31:D32"/>
    <mergeCell ref="E31:E32"/>
    <mergeCell ref="G31:G32"/>
    <mergeCell ref="C33:C34"/>
    <mergeCell ref="D33:D34"/>
    <mergeCell ref="E33:E34"/>
    <mergeCell ref="G33:G34"/>
    <mergeCell ref="C35:C36"/>
    <mergeCell ref="D35:D36"/>
    <mergeCell ref="E35:E36"/>
    <mergeCell ref="G35:G36"/>
    <mergeCell ref="B23:F23"/>
    <mergeCell ref="J18:J19"/>
    <mergeCell ref="K18:K19"/>
    <mergeCell ref="L18:L19"/>
    <mergeCell ref="M18:M19"/>
    <mergeCell ref="B25:B28"/>
    <mergeCell ref="K25:K28"/>
    <mergeCell ref="L25:L28"/>
    <mergeCell ref="C26:C27"/>
    <mergeCell ref="D26:D27"/>
    <mergeCell ref="E26:E27"/>
    <mergeCell ref="G26:G27"/>
    <mergeCell ref="H26:H27"/>
    <mergeCell ref="J26:J27"/>
    <mergeCell ref="N18:N19"/>
    <mergeCell ref="B20:B22"/>
    <mergeCell ref="C20:C21"/>
    <mergeCell ref="D20:D21"/>
    <mergeCell ref="E20:E21"/>
    <mergeCell ref="G20:G21"/>
    <mergeCell ref="M13:M14"/>
    <mergeCell ref="B16:B17"/>
    <mergeCell ref="K16:K17"/>
    <mergeCell ref="L16:L17"/>
    <mergeCell ref="B18:B19"/>
    <mergeCell ref="C18:C19"/>
    <mergeCell ref="D18:D19"/>
    <mergeCell ref="E18:E19"/>
    <mergeCell ref="G18:G19"/>
    <mergeCell ref="H18:H19"/>
    <mergeCell ref="H20:H21"/>
    <mergeCell ref="J20:J21"/>
    <mergeCell ref="K20:K22"/>
    <mergeCell ref="L20:L22"/>
    <mergeCell ref="M20:M21"/>
    <mergeCell ref="M11:M12"/>
    <mergeCell ref="C13:C14"/>
    <mergeCell ref="D13:D14"/>
    <mergeCell ref="E13:E14"/>
    <mergeCell ref="G13:G14"/>
    <mergeCell ref="H13:H14"/>
    <mergeCell ref="J13:J14"/>
    <mergeCell ref="B8:B9"/>
    <mergeCell ref="C8:C9"/>
    <mergeCell ref="D8:D9"/>
    <mergeCell ref="E8:E9"/>
    <mergeCell ref="G8:G9"/>
    <mergeCell ref="H8:H9"/>
    <mergeCell ref="J8:J9"/>
    <mergeCell ref="B10:B15"/>
    <mergeCell ref="K10:K15"/>
    <mergeCell ref="L10:L15"/>
    <mergeCell ref="C11:C12"/>
    <mergeCell ref="D11:D12"/>
    <mergeCell ref="E11:E12"/>
    <mergeCell ref="G11:G12"/>
    <mergeCell ref="H11:H12"/>
    <mergeCell ref="J11:J12"/>
    <mergeCell ref="K8:K9"/>
    <mergeCell ref="L8:L9"/>
    <mergeCell ref="B2:M2"/>
    <mergeCell ref="B3:M3"/>
    <mergeCell ref="B4:M4"/>
    <mergeCell ref="B5:B6"/>
    <mergeCell ref="C5:D6"/>
    <mergeCell ref="E5:E6"/>
    <mergeCell ref="F5:F6"/>
    <mergeCell ref="G5:G6"/>
    <mergeCell ref="H5:H6"/>
    <mergeCell ref="I5:I6"/>
    <mergeCell ref="J5:J6"/>
    <mergeCell ref="K5:K6"/>
    <mergeCell ref="L5:L6"/>
    <mergeCell ref="M5:M6"/>
    <mergeCell ref="M8:M9"/>
  </mergeCells>
  <pageMargins left="0.39370078740157483" right="0.39370078740157483" top="0.35433070866141736" bottom="0.55118110236220474" header="0.31496062992125984" footer="0.31496062992125984"/>
  <pageSetup scale="72" fitToHeight="6" orientation="landscape" r:id="rId1"/>
  <headerFooter>
    <oddFooter>&amp;C&amp;P de &amp;N</oddFooter>
  </headerFooter>
  <rowBreaks count="1" manualBreakCount="1">
    <brk id="4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Planeación estratégica</vt:lpstr>
      <vt:lpstr>Plan de Acción Institucional</vt:lpstr>
      <vt:lpstr>Decreto 612 de 2018</vt:lpstr>
      <vt:lpstr>1 PINAR</vt:lpstr>
      <vt:lpstr>5 PETH</vt:lpstr>
      <vt:lpstr>6 PIC</vt:lpstr>
      <vt:lpstr>7 Plan de Incentivos</vt:lpstr>
      <vt:lpstr>8 PSST</vt:lpstr>
      <vt:lpstr>9 PAAC </vt:lpstr>
      <vt:lpstr>10 PETI</vt:lpstr>
      <vt:lpstr>11 PTRSPI</vt:lpstr>
      <vt:lpstr>12 PSPI</vt:lpstr>
      <vt:lpstr>'9 PAAC '!Área_de_impresión</vt:lpstr>
      <vt:lpstr>'Decreto 612 de 2018'!Área_de_impresión</vt:lpstr>
      <vt:lpstr>'9 PAAC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Alfredo Diaz Cardozo</dc:creator>
  <cp:lastModifiedBy>Diego Insuasty Mora</cp:lastModifiedBy>
  <cp:lastPrinted>2023-01-17T15:55:02Z</cp:lastPrinted>
  <dcterms:created xsi:type="dcterms:W3CDTF">2022-10-07T14:03:04Z</dcterms:created>
  <dcterms:modified xsi:type="dcterms:W3CDTF">2023-05-04T15:38:16Z</dcterms:modified>
</cp:coreProperties>
</file>