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G:\PAGINA IMPRENTA\ITA\"/>
    </mc:Choice>
  </mc:AlternateContent>
  <xr:revisionPtr revIDLastSave="0" documentId="8_{B7FA61BF-828C-482F-9E3E-BD6C8D746690}" xr6:coauthVersionLast="36" xr6:coauthVersionMax="36" xr10:uidLastSave="{00000000-0000-0000-0000-000000000000}"/>
  <bookViews>
    <workbookView xWindow="0" yWindow="0" windowWidth="38400" windowHeight="17625" tabRatio="764" firstSheet="3" activeTab="3" xr2:uid="{00000000-000D-0000-FFFF-FFFF00000000}"/>
  </bookViews>
  <sheets>
    <sheet name="1er trim" sheetId="12" state="hidden" r:id="rId1"/>
    <sheet name="2do trim" sheetId="13" state="hidden" r:id="rId2"/>
    <sheet name="3er trim" sheetId="14" state="hidden" r:id="rId3"/>
    <sheet name="4to trim" sheetId="15" r:id="rId4"/>
    <sheet name="Puente" sheetId="20" state="hidden" r:id="rId5"/>
    <sheet name="Resumen" sheetId="16" state="hidden" r:id="rId6"/>
    <sheet name="Resumen 3er " sheetId="36" state="hidden" r:id="rId7"/>
    <sheet name="01 PE" sheetId="39" r:id="rId8"/>
    <sheet name="19 PIGA" sheetId="27" r:id="rId9"/>
    <sheet name="22 PINAR" sheetId="26" r:id="rId10"/>
    <sheet name="23 Plan Adquisiciones" sheetId="35" r:id="rId11"/>
    <sheet name="24 PETH" sheetId="31" r:id="rId12"/>
    <sheet name="25 Capacitación" sheetId="32" r:id="rId13"/>
    <sheet name="26 Bienestar" sheetId="33" r:id="rId14"/>
    <sheet name="27 SST" sheetId="25" r:id="rId15"/>
    <sheet name="28 PAAC" sheetId="38" r:id="rId16"/>
    <sheet name="29 PETIC" sheetId="30" r:id="rId17"/>
    <sheet name="30-PSPI" sheetId="29" r:id="rId18"/>
    <sheet name="SIRECI" sheetId="40"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'1er trim'!$A$5:$W$48</definedName>
    <definedName name="_xlnm._FilterDatabase" localSheetId="1" hidden="1">'2do trim'!$A$5:$AA$48</definedName>
    <definedName name="_xlnm._FilterDatabase" localSheetId="2" hidden="1">'3er trim'!$A$5:$Z$48</definedName>
    <definedName name="_xlnm._FilterDatabase" localSheetId="3" hidden="1">'4to trim'!$A$5:$X$48</definedName>
    <definedName name="_xlnm.Print_Area" localSheetId="3">'4to trim'!$A$1:$W$48</definedName>
    <definedName name="_xlnm.Print_Titles" localSheetId="3">'4to trim'!$1:$5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9" i="27" l="1"/>
  <c r="I59" i="27"/>
  <c r="J59" i="27" s="1"/>
  <c r="H59" i="27"/>
  <c r="M26" i="15" s="1"/>
  <c r="AL58" i="27"/>
  <c r="M58" i="27"/>
  <c r="O58" i="27" s="1"/>
  <c r="J58" i="27"/>
  <c r="AL57" i="27"/>
  <c r="M57" i="27"/>
  <c r="O57" i="27" s="1"/>
  <c r="J57" i="27"/>
  <c r="AL56" i="27"/>
  <c r="M56" i="27"/>
  <c r="O56" i="27" s="1"/>
  <c r="J56" i="27"/>
  <c r="AL55" i="27"/>
  <c r="M55" i="27"/>
  <c r="O55" i="27" s="1"/>
  <c r="J55" i="27"/>
  <c r="AL54" i="27"/>
  <c r="M54" i="27"/>
  <c r="O54" i="27" s="1"/>
  <c r="J54" i="27"/>
  <c r="AL53" i="27"/>
  <c r="M53" i="27"/>
  <c r="O53" i="27" s="1"/>
  <c r="J53" i="27"/>
  <c r="AL52" i="27"/>
  <c r="M52" i="27"/>
  <c r="O52" i="27" s="1"/>
  <c r="J52" i="27"/>
  <c r="AL51" i="27"/>
  <c r="M51" i="27"/>
  <c r="O51" i="27" s="1"/>
  <c r="J51" i="27"/>
  <c r="AL50" i="27"/>
  <c r="M50" i="27"/>
  <c r="O50" i="27" s="1"/>
  <c r="J50" i="27"/>
  <c r="AL49" i="27"/>
  <c r="M49" i="27"/>
  <c r="O49" i="27" s="1"/>
  <c r="J49" i="27"/>
  <c r="AL48" i="27"/>
  <c r="M48" i="27"/>
  <c r="O48" i="27" s="1"/>
  <c r="J48" i="27"/>
  <c r="AL47" i="27"/>
  <c r="M47" i="27"/>
  <c r="O47" i="27" s="1"/>
  <c r="J47" i="27"/>
  <c r="AL46" i="27"/>
  <c r="M46" i="27"/>
  <c r="O46" i="27" s="1"/>
  <c r="J46" i="27"/>
  <c r="AL45" i="27"/>
  <c r="M45" i="27"/>
  <c r="O45" i="27" s="1"/>
  <c r="J45" i="27"/>
  <c r="AL44" i="27"/>
  <c r="M44" i="27"/>
  <c r="O44" i="27" s="1"/>
  <c r="J44" i="27"/>
  <c r="AL43" i="27"/>
  <c r="M43" i="27"/>
  <c r="O43" i="27" s="1"/>
  <c r="J43" i="27"/>
  <c r="AL42" i="27"/>
  <c r="M42" i="27"/>
  <c r="O42" i="27" s="1"/>
  <c r="J42" i="27"/>
  <c r="AL41" i="27"/>
  <c r="M41" i="27"/>
  <c r="O41" i="27" s="1"/>
  <c r="J41" i="27"/>
  <c r="AL40" i="27"/>
  <c r="M40" i="27"/>
  <c r="O40" i="27" s="1"/>
  <c r="J40" i="27"/>
  <c r="AL39" i="27"/>
  <c r="M39" i="27"/>
  <c r="O39" i="27" s="1"/>
  <c r="J39" i="27"/>
  <c r="AL38" i="27"/>
  <c r="M38" i="27"/>
  <c r="O38" i="27" s="1"/>
  <c r="J38" i="27"/>
  <c r="AL37" i="27"/>
  <c r="M37" i="27"/>
  <c r="O37" i="27" s="1"/>
  <c r="J37" i="27"/>
  <c r="AL36" i="27"/>
  <c r="M36" i="27"/>
  <c r="O36" i="27" s="1"/>
  <c r="J36" i="27"/>
  <c r="AL35" i="27"/>
  <c r="M35" i="27"/>
  <c r="O35" i="27" s="1"/>
  <c r="J35" i="27"/>
  <c r="AL34" i="27"/>
  <c r="M34" i="27"/>
  <c r="O34" i="27" s="1"/>
  <c r="J34" i="27"/>
  <c r="AL33" i="27"/>
  <c r="M33" i="27"/>
  <c r="O33" i="27" s="1"/>
  <c r="J33" i="27"/>
  <c r="AL32" i="27"/>
  <c r="M32" i="27"/>
  <c r="O32" i="27" s="1"/>
  <c r="J32" i="27"/>
  <c r="AL31" i="27"/>
  <c r="M31" i="27"/>
  <c r="O31" i="27" s="1"/>
  <c r="J31" i="27"/>
  <c r="AL30" i="27"/>
  <c r="M30" i="27"/>
  <c r="O30" i="27" s="1"/>
  <c r="J30" i="27"/>
  <c r="AL29" i="27"/>
  <c r="M29" i="27"/>
  <c r="O29" i="27" s="1"/>
  <c r="J29" i="27"/>
  <c r="AL28" i="27"/>
  <c r="M28" i="27"/>
  <c r="O28" i="27" s="1"/>
  <c r="J28" i="27"/>
  <c r="AL27" i="27"/>
  <c r="M27" i="27"/>
  <c r="O27" i="27" s="1"/>
  <c r="J27" i="27"/>
  <c r="AL26" i="27"/>
  <c r="M26" i="27"/>
  <c r="O26" i="27" s="1"/>
  <c r="J26" i="27"/>
  <c r="AL25" i="27"/>
  <c r="M25" i="27"/>
  <c r="O25" i="27" s="1"/>
  <c r="J25" i="27"/>
  <c r="AL24" i="27"/>
  <c r="M24" i="27"/>
  <c r="O24" i="27" s="1"/>
  <c r="J24" i="27"/>
  <c r="AL23" i="27"/>
  <c r="M23" i="27"/>
  <c r="O23" i="27" s="1"/>
  <c r="J23" i="27"/>
  <c r="AL22" i="27"/>
  <c r="M22" i="27"/>
  <c r="O22" i="27" s="1"/>
  <c r="J22" i="27"/>
  <c r="AL21" i="27"/>
  <c r="M21" i="27"/>
  <c r="O21" i="27" s="1"/>
  <c r="J21" i="27"/>
  <c r="AL20" i="27"/>
  <c r="M20" i="27"/>
  <c r="O20" i="27" s="1"/>
  <c r="J20" i="27"/>
  <c r="AL19" i="27"/>
  <c r="M19" i="27"/>
  <c r="O19" i="27" s="1"/>
  <c r="J19" i="27"/>
  <c r="AL18" i="27"/>
  <c r="M18" i="27"/>
  <c r="O18" i="27" s="1"/>
  <c r="J18" i="27"/>
  <c r="AL17" i="27"/>
  <c r="M17" i="27"/>
  <c r="O17" i="27" s="1"/>
  <c r="J17" i="27"/>
  <c r="AL16" i="27"/>
  <c r="M16" i="27"/>
  <c r="O16" i="27" s="1"/>
  <c r="J16" i="27"/>
  <c r="AL15" i="27"/>
  <c r="M15" i="27"/>
  <c r="O15" i="27" s="1"/>
  <c r="J15" i="27"/>
  <c r="AL14" i="27"/>
  <c r="M14" i="27"/>
  <c r="O14" i="27" s="1"/>
  <c r="J14" i="27"/>
  <c r="AL13" i="27"/>
  <c r="M13" i="27"/>
  <c r="O13" i="27" s="1"/>
  <c r="J13" i="27"/>
  <c r="AL12" i="27"/>
  <c r="M12" i="27"/>
  <c r="O12" i="27" s="1"/>
  <c r="J12" i="27"/>
  <c r="AL11" i="27"/>
  <c r="M11" i="27"/>
  <c r="O11" i="27" s="1"/>
  <c r="J11" i="27"/>
  <c r="AL10" i="27"/>
  <c r="M10" i="27"/>
  <c r="O10" i="27" s="1"/>
  <c r="J10" i="27"/>
  <c r="AL9" i="27"/>
  <c r="M9" i="27"/>
  <c r="O9" i="27" s="1"/>
  <c r="J9" i="27"/>
  <c r="O59" i="27" l="1"/>
  <c r="M59" i="27"/>
  <c r="R109" i="35"/>
  <c r="Q109" i="35"/>
  <c r="P109" i="35"/>
  <c r="O109" i="35"/>
  <c r="K109" i="35"/>
  <c r="J109" i="35"/>
  <c r="M33" i="15" l="1"/>
  <c r="K24" i="32" l="1"/>
  <c r="Q22" i="32"/>
  <c r="O22" i="32"/>
  <c r="L22" i="32"/>
  <c r="Q20" i="32"/>
  <c r="O20" i="32"/>
  <c r="L20" i="32"/>
  <c r="Q19" i="32"/>
  <c r="O19" i="32"/>
  <c r="P19" i="32" s="1"/>
  <c r="L19" i="32"/>
  <c r="Q18" i="32"/>
  <c r="O18" i="32"/>
  <c r="P18" i="32" s="1"/>
  <c r="L18" i="32"/>
  <c r="Q16" i="32"/>
  <c r="O16" i="32"/>
  <c r="L16" i="32"/>
  <c r="Q14" i="32"/>
  <c r="O14" i="32"/>
  <c r="P14" i="32" s="1"/>
  <c r="L14" i="32"/>
  <c r="Q12" i="32"/>
  <c r="O12" i="32"/>
  <c r="P12" i="32" s="1"/>
  <c r="L12" i="32"/>
  <c r="Q10" i="32"/>
  <c r="O10" i="32"/>
  <c r="L10" i="32"/>
  <c r="Q8" i="32"/>
  <c r="O8" i="32"/>
  <c r="L8" i="32"/>
  <c r="J24" i="32"/>
  <c r="M36" i="15" s="1"/>
  <c r="R14" i="32" l="1"/>
  <c r="R19" i="32"/>
  <c r="O24" i="32"/>
  <c r="R12" i="32"/>
  <c r="R18" i="32"/>
  <c r="Q24" i="32"/>
  <c r="P10" i="32"/>
  <c r="R10" i="32" s="1"/>
  <c r="L24" i="32"/>
  <c r="P16" i="32"/>
  <c r="R16" i="32" s="1"/>
  <c r="P20" i="32"/>
  <c r="R20" i="32" s="1"/>
  <c r="P8" i="32"/>
  <c r="N24" i="32"/>
  <c r="P22" i="32"/>
  <c r="R22" i="32" s="1"/>
  <c r="P24" i="32" l="1"/>
  <c r="R8" i="32"/>
  <c r="R24" i="32" s="1"/>
  <c r="K13" i="29" l="1"/>
  <c r="Q12" i="29"/>
  <c r="O12" i="29"/>
  <c r="L12" i="29"/>
  <c r="Q11" i="29"/>
  <c r="O11" i="29"/>
  <c r="P11" i="29" s="1"/>
  <c r="R11" i="29" s="1"/>
  <c r="L11" i="29"/>
  <c r="Q10" i="29"/>
  <c r="O10" i="29"/>
  <c r="L10" i="29"/>
  <c r="Q9" i="29"/>
  <c r="O9" i="29"/>
  <c r="L9" i="29"/>
  <c r="Q8" i="29"/>
  <c r="O8" i="29"/>
  <c r="L8" i="29"/>
  <c r="Q7" i="29"/>
  <c r="O7" i="29"/>
  <c r="P7" i="29" s="1"/>
  <c r="L7" i="29"/>
  <c r="J13" i="29"/>
  <c r="M46" i="15" s="1"/>
  <c r="Q13" i="29" l="1"/>
  <c r="L13" i="29"/>
  <c r="P8" i="29"/>
  <c r="R8" i="29" s="1"/>
  <c r="P10" i="29"/>
  <c r="R10" i="29" s="1"/>
  <c r="P12" i="29"/>
  <c r="R12" i="29" s="1"/>
  <c r="R7" i="29"/>
  <c r="P9" i="29"/>
  <c r="R9" i="29" s="1"/>
  <c r="O13" i="29"/>
  <c r="P13" i="29" l="1"/>
  <c r="R13" i="29"/>
  <c r="L25" i="30" l="1"/>
  <c r="R24" i="30"/>
  <c r="P24" i="30"/>
  <c r="M24" i="30"/>
  <c r="R23" i="30"/>
  <c r="P23" i="30"/>
  <c r="M23" i="30"/>
  <c r="R22" i="30"/>
  <c r="P22" i="30"/>
  <c r="M22" i="30"/>
  <c r="R21" i="30"/>
  <c r="P21" i="30"/>
  <c r="M21" i="30"/>
  <c r="R20" i="30"/>
  <c r="P20" i="30"/>
  <c r="M20" i="30"/>
  <c r="R19" i="30"/>
  <c r="P19" i="30"/>
  <c r="M19" i="30"/>
  <c r="R18" i="30"/>
  <c r="P18" i="30"/>
  <c r="Q18" i="30" s="1"/>
  <c r="S18" i="30" s="1"/>
  <c r="M18" i="30"/>
  <c r="R17" i="30"/>
  <c r="P17" i="30"/>
  <c r="Q17" i="30" s="1"/>
  <c r="K25" i="30"/>
  <c r="M44" i="15" s="1"/>
  <c r="R16" i="30"/>
  <c r="P16" i="30"/>
  <c r="Q16" i="30" s="1"/>
  <c r="S16" i="30" s="1"/>
  <c r="M16" i="30"/>
  <c r="R14" i="30"/>
  <c r="P14" i="30"/>
  <c r="M14" i="30"/>
  <c r="R13" i="30"/>
  <c r="P13" i="30"/>
  <c r="M13" i="30"/>
  <c r="R12" i="30"/>
  <c r="P12" i="30"/>
  <c r="M12" i="30"/>
  <c r="R11" i="30"/>
  <c r="P11" i="30"/>
  <c r="M11" i="30"/>
  <c r="R10" i="30"/>
  <c r="P10" i="30"/>
  <c r="M10" i="30"/>
  <c r="R9" i="30"/>
  <c r="P9" i="30"/>
  <c r="M9" i="30"/>
  <c r="R8" i="30"/>
  <c r="P8" i="30"/>
  <c r="M8" i="30"/>
  <c r="R7" i="30"/>
  <c r="P7" i="30"/>
  <c r="M7" i="30"/>
  <c r="R25" i="30" l="1"/>
  <c r="S17" i="30"/>
  <c r="Q19" i="30"/>
  <c r="S19" i="30" s="1"/>
  <c r="Q21" i="30"/>
  <c r="S21" i="30" s="1"/>
  <c r="Q23" i="30"/>
  <c r="S23" i="30" s="1"/>
  <c r="Q14" i="30"/>
  <c r="S14" i="30" s="1"/>
  <c r="Q7" i="30"/>
  <c r="S7" i="30" s="1"/>
  <c r="Q9" i="30"/>
  <c r="S9" i="30" s="1"/>
  <c r="Q11" i="30"/>
  <c r="S11" i="30" s="1"/>
  <c r="Q20" i="30"/>
  <c r="S20" i="30" s="1"/>
  <c r="Q22" i="30"/>
  <c r="S22" i="30" s="1"/>
  <c r="Q24" i="30"/>
  <c r="S24" i="30" s="1"/>
  <c r="Q13" i="30"/>
  <c r="S13" i="30" s="1"/>
  <c r="Q8" i="30"/>
  <c r="S8" i="30" s="1"/>
  <c r="O25" i="30"/>
  <c r="Q10" i="30"/>
  <c r="S10" i="30" s="1"/>
  <c r="M25" i="30"/>
  <c r="Q12" i="30"/>
  <c r="S12" i="30" s="1"/>
  <c r="M17" i="30"/>
  <c r="P25" i="30"/>
  <c r="Q25" i="30" l="1"/>
  <c r="S25" i="30"/>
  <c r="Q13" i="33" l="1"/>
  <c r="O13" i="33"/>
  <c r="P13" i="33" s="1"/>
  <c r="L13" i="33"/>
  <c r="Q12" i="33"/>
  <c r="O12" i="33"/>
  <c r="P12" i="33" s="1"/>
  <c r="R12" i="33" s="1"/>
  <c r="L12" i="33"/>
  <c r="Q11" i="33"/>
  <c r="O11" i="33"/>
  <c r="P11" i="33" s="1"/>
  <c r="L11" i="33"/>
  <c r="Q10" i="33"/>
  <c r="O10" i="33"/>
  <c r="P10" i="33" s="1"/>
  <c r="L10" i="33"/>
  <c r="Q9" i="33"/>
  <c r="O9" i="33"/>
  <c r="P9" i="33" s="1"/>
  <c r="L9" i="33"/>
  <c r="Q8" i="33"/>
  <c r="O8" i="33"/>
  <c r="R10" i="33" l="1"/>
  <c r="R13" i="33"/>
  <c r="R11" i="33"/>
  <c r="O14" i="33"/>
  <c r="R9" i="33"/>
  <c r="Q14" i="33"/>
  <c r="P8" i="33"/>
  <c r="N14" i="33"/>
  <c r="K8" i="33"/>
  <c r="K14" i="33" s="1"/>
  <c r="J14" i="33"/>
  <c r="M38" i="15" s="1"/>
  <c r="L8" i="33" l="1"/>
  <c r="L14" i="33" s="1"/>
  <c r="R8" i="33"/>
  <c r="R14" i="33" s="1"/>
  <c r="P14" i="33"/>
  <c r="R23" i="31" l="1"/>
  <c r="P23" i="31"/>
  <c r="Q23" i="31" s="1"/>
  <c r="S23" i="31" s="1"/>
  <c r="K23" i="31"/>
  <c r="M23" i="31" s="1"/>
  <c r="R22" i="31"/>
  <c r="P22" i="31"/>
  <c r="K22" i="31"/>
  <c r="M22" i="31" s="1"/>
  <c r="R21" i="31"/>
  <c r="P21" i="31"/>
  <c r="M21" i="31"/>
  <c r="K21" i="31"/>
  <c r="R20" i="31"/>
  <c r="P20" i="31"/>
  <c r="M20" i="31"/>
  <c r="K20" i="31"/>
  <c r="R19" i="31"/>
  <c r="P19" i="31"/>
  <c r="M19" i="31"/>
  <c r="K19" i="31"/>
  <c r="R18" i="31"/>
  <c r="P18" i="31"/>
  <c r="M18" i="31"/>
  <c r="K18" i="31"/>
  <c r="R16" i="31"/>
  <c r="P16" i="31"/>
  <c r="Q16" i="31" s="1"/>
  <c r="K16" i="31"/>
  <c r="M16" i="31" s="1"/>
  <c r="R15" i="31"/>
  <c r="P15" i="31"/>
  <c r="M15" i="31"/>
  <c r="K15" i="31"/>
  <c r="R13" i="31"/>
  <c r="P13" i="31"/>
  <c r="Q13" i="31" s="1"/>
  <c r="K13" i="31"/>
  <c r="M13" i="31" s="1"/>
  <c r="R11" i="31"/>
  <c r="P11" i="31"/>
  <c r="L11" i="31"/>
  <c r="L25" i="31" s="1"/>
  <c r="K11" i="31"/>
  <c r="K9" i="31"/>
  <c r="M9" i="31" s="1"/>
  <c r="R9" i="31"/>
  <c r="P9" i="31"/>
  <c r="R8" i="31"/>
  <c r="P8" i="31"/>
  <c r="M8" i="31"/>
  <c r="K8" i="31"/>
  <c r="S16" i="31" l="1"/>
  <c r="S13" i="31"/>
  <c r="R25" i="31"/>
  <c r="Q11" i="31"/>
  <c r="S11" i="31" s="1"/>
  <c r="Q15" i="31"/>
  <c r="S15" i="31" s="1"/>
  <c r="M11" i="31"/>
  <c r="M25" i="31" s="1"/>
  <c r="Q21" i="31"/>
  <c r="S21" i="31" s="1"/>
  <c r="Q8" i="31"/>
  <c r="Q22" i="31"/>
  <c r="S22" i="31" s="1"/>
  <c r="Q19" i="31"/>
  <c r="S19" i="31" s="1"/>
  <c r="Q18" i="31"/>
  <c r="S18" i="31" s="1"/>
  <c r="Q20" i="31"/>
  <c r="S20" i="31" s="1"/>
  <c r="K25" i="31"/>
  <c r="M34" i="15" s="1"/>
  <c r="P25" i="31"/>
  <c r="Q9" i="31" l="1"/>
  <c r="S9" i="31" s="1"/>
  <c r="O25" i="31"/>
  <c r="S8" i="31"/>
  <c r="S25" i="31" l="1"/>
  <c r="Q25" i="31"/>
  <c r="G18" i="39" l="1"/>
  <c r="J17" i="39"/>
  <c r="L17" i="39" s="1"/>
  <c r="H17" i="39"/>
  <c r="F16" i="39"/>
  <c r="J16" i="39" s="1"/>
  <c r="F15" i="39"/>
  <c r="J15" i="39" s="1"/>
  <c r="L15" i="39" s="1"/>
  <c r="H14" i="39"/>
  <c r="F14" i="39"/>
  <c r="J14" i="39" s="1"/>
  <c r="L14" i="39" s="1"/>
  <c r="D12" i="39"/>
  <c r="E13" i="39" s="1"/>
  <c r="F12" i="39" s="1"/>
  <c r="H12" i="39" s="1"/>
  <c r="H11" i="39"/>
  <c r="F11" i="39"/>
  <c r="J11" i="39" s="1"/>
  <c r="L11" i="39" s="1"/>
  <c r="E10" i="39"/>
  <c r="F9" i="39" s="1"/>
  <c r="H9" i="39" s="1"/>
  <c r="K18" i="39"/>
  <c r="J9" i="39"/>
  <c r="H16" i="39" l="1"/>
  <c r="F18" i="39"/>
  <c r="M6" i="15" s="1"/>
  <c r="L16" i="39"/>
  <c r="J12" i="39"/>
  <c r="H15" i="39"/>
  <c r="L9" i="39"/>
  <c r="O68" i="38"/>
  <c r="I68" i="38"/>
  <c r="M67" i="38"/>
  <c r="K67" i="38"/>
  <c r="L67" i="38" s="1"/>
  <c r="L68" i="38" s="1"/>
  <c r="J67" i="38"/>
  <c r="J68" i="38" s="1"/>
  <c r="H67" i="38"/>
  <c r="H68" i="38" s="1"/>
  <c r="O65" i="38"/>
  <c r="I65" i="38"/>
  <c r="M63" i="38"/>
  <c r="N63" i="38" s="1"/>
  <c r="P63" i="38" s="1"/>
  <c r="J63" i="38"/>
  <c r="M62" i="38"/>
  <c r="N62" i="38" s="1"/>
  <c r="J62" i="38"/>
  <c r="M61" i="38"/>
  <c r="N61" i="38" s="1"/>
  <c r="J61" i="38"/>
  <c r="M60" i="38"/>
  <c r="N60" i="38" s="1"/>
  <c r="P60" i="38" s="1"/>
  <c r="J60" i="38"/>
  <c r="M58" i="38"/>
  <c r="J58" i="38"/>
  <c r="M56" i="38"/>
  <c r="J56" i="38"/>
  <c r="M55" i="38"/>
  <c r="N55" i="38" s="1"/>
  <c r="J55" i="38"/>
  <c r="M53" i="38"/>
  <c r="N53" i="38" s="1"/>
  <c r="J53" i="38"/>
  <c r="O51" i="38"/>
  <c r="I51" i="38"/>
  <c r="M50" i="38"/>
  <c r="J50" i="38"/>
  <c r="M49" i="38"/>
  <c r="J49" i="38"/>
  <c r="M48" i="38"/>
  <c r="N48" i="38" s="1"/>
  <c r="P48" i="38" s="1"/>
  <c r="J48" i="38"/>
  <c r="M47" i="38"/>
  <c r="J47" i="38"/>
  <c r="M46" i="38"/>
  <c r="J46" i="38"/>
  <c r="M45" i="38"/>
  <c r="J45" i="38"/>
  <c r="O43" i="38"/>
  <c r="I43" i="38"/>
  <c r="M42" i="38"/>
  <c r="J42" i="38"/>
  <c r="M40" i="38"/>
  <c r="J40" i="38"/>
  <c r="M39" i="38"/>
  <c r="J39" i="38"/>
  <c r="M37" i="38"/>
  <c r="J37" i="38"/>
  <c r="M35" i="38"/>
  <c r="J35" i="38"/>
  <c r="M33" i="38"/>
  <c r="J33" i="38"/>
  <c r="M31" i="38"/>
  <c r="J31" i="38"/>
  <c r="M29" i="38"/>
  <c r="O27" i="38"/>
  <c r="I27" i="38"/>
  <c r="M25" i="38"/>
  <c r="M27" i="38" s="1"/>
  <c r="J25" i="38"/>
  <c r="J27" i="38" s="1"/>
  <c r="Y24" i="38"/>
  <c r="Y25" i="38" s="1"/>
  <c r="Y27" i="38" s="1"/>
  <c r="O23" i="38"/>
  <c r="I23" i="38"/>
  <c r="M22" i="38"/>
  <c r="N22" i="38" s="1"/>
  <c r="J22" i="38"/>
  <c r="M20" i="38"/>
  <c r="M18" i="38"/>
  <c r="J18" i="38"/>
  <c r="M17" i="38"/>
  <c r="N17" i="38" s="1"/>
  <c r="J17" i="38"/>
  <c r="M16" i="38"/>
  <c r="J16" i="38"/>
  <c r="M15" i="38"/>
  <c r="N15" i="38" s="1"/>
  <c r="J15" i="38"/>
  <c r="M14" i="38"/>
  <c r="N14" i="38" s="1"/>
  <c r="J14" i="38"/>
  <c r="M13" i="38"/>
  <c r="J13" i="38"/>
  <c r="M11" i="38"/>
  <c r="J11" i="38"/>
  <c r="M10" i="38"/>
  <c r="N10" i="38" s="1"/>
  <c r="J10" i="38"/>
  <c r="M9" i="38"/>
  <c r="J9" i="38"/>
  <c r="M8" i="38"/>
  <c r="J8" i="38"/>
  <c r="O69" i="38" l="1"/>
  <c r="I69" i="38"/>
  <c r="L12" i="39"/>
  <c r="J18" i="39"/>
  <c r="L18" i="39" s="1"/>
  <c r="N67" i="38"/>
  <c r="P67" i="38" s="1"/>
  <c r="P68" i="38" s="1"/>
  <c r="M51" i="38"/>
  <c r="N51" i="38" s="1"/>
  <c r="M65" i="38"/>
  <c r="N11" i="38"/>
  <c r="N20" i="38"/>
  <c r="P20" i="38" s="1"/>
  <c r="N47" i="38"/>
  <c r="J51" i="38"/>
  <c r="N9" i="38"/>
  <c r="N49" i="38"/>
  <c r="P49" i="38" s="1"/>
  <c r="N31" i="38"/>
  <c r="N35" i="38"/>
  <c r="N39" i="38"/>
  <c r="N42" i="38"/>
  <c r="N50" i="38"/>
  <c r="P50" i="38" s="1"/>
  <c r="N13" i="38"/>
  <c r="N18" i="38"/>
  <c r="P18" i="38" s="1"/>
  <c r="N46" i="38"/>
  <c r="P61" i="38"/>
  <c r="N40" i="38"/>
  <c r="N8" i="38"/>
  <c r="N33" i="38"/>
  <c r="N37" i="38"/>
  <c r="N58" i="38"/>
  <c r="N16" i="38"/>
  <c r="P15" i="38" s="1"/>
  <c r="N45" i="38"/>
  <c r="P45" i="38" s="1"/>
  <c r="J65" i="38"/>
  <c r="N29" i="38"/>
  <c r="N56" i="38"/>
  <c r="M23" i="38"/>
  <c r="J29" i="38"/>
  <c r="J43" i="38" s="1"/>
  <c r="M43" i="38"/>
  <c r="M68" i="38"/>
  <c r="J20" i="38"/>
  <c r="J23" i="38" s="1"/>
  <c r="P46" i="38" l="1"/>
  <c r="P51" i="38" s="1"/>
  <c r="P8" i="38"/>
  <c r="P11" i="38"/>
  <c r="P40" i="38"/>
  <c r="P53" i="38"/>
  <c r="P65" i="38" s="1"/>
  <c r="L69" i="38"/>
  <c r="N65" i="38"/>
  <c r="N25" i="38"/>
  <c r="P25" i="38" s="1"/>
  <c r="P27" i="38" s="1"/>
  <c r="J69" i="38"/>
  <c r="P29" i="38"/>
  <c r="N43" i="38"/>
  <c r="N68" i="38"/>
  <c r="M69" i="38"/>
  <c r="H69" i="38"/>
  <c r="M42" i="15" s="1"/>
  <c r="N23" i="38"/>
  <c r="P43" i="38" l="1"/>
  <c r="N27" i="38"/>
  <c r="P23" i="38"/>
  <c r="N69" i="38"/>
  <c r="P69" i="38" l="1"/>
  <c r="BM52" i="25"/>
  <c r="BH52" i="25"/>
  <c r="BG52" i="25"/>
  <c r="BI52" i="25" s="1"/>
  <c r="BN51" i="25"/>
  <c r="BN50" i="25"/>
  <c r="BN49" i="25"/>
  <c r="BN48" i="25"/>
  <c r="BN47" i="25"/>
  <c r="BN46" i="25"/>
  <c r="BN45" i="25"/>
  <c r="BN44" i="25"/>
  <c r="BN43" i="25"/>
  <c r="BN42" i="25"/>
  <c r="BN41" i="25"/>
  <c r="BN40" i="25"/>
  <c r="BN39" i="25"/>
  <c r="BN38" i="25"/>
  <c r="BN37" i="25"/>
  <c r="BN36" i="25"/>
  <c r="BN35" i="25"/>
  <c r="BN34" i="25"/>
  <c r="BN33" i="25"/>
  <c r="BN32" i="25"/>
  <c r="BN31" i="25"/>
  <c r="BN30" i="25"/>
  <c r="BN29" i="25"/>
  <c r="BN28" i="25"/>
  <c r="BN27" i="25"/>
  <c r="BN26" i="25"/>
  <c r="BN25" i="25"/>
  <c r="BN24" i="25"/>
  <c r="BN23" i="25"/>
  <c r="BN22" i="25"/>
  <c r="BN21" i="25"/>
  <c r="BN20" i="25"/>
  <c r="BN19" i="25"/>
  <c r="BN18" i="25"/>
  <c r="BN17" i="25"/>
  <c r="BN16" i="25"/>
  <c r="BN15" i="25"/>
  <c r="BN14" i="25"/>
  <c r="BN13" i="25"/>
  <c r="BN12" i="25"/>
  <c r="BN11" i="25"/>
  <c r="BN10" i="25"/>
  <c r="BN9" i="25"/>
  <c r="BN8" i="25"/>
  <c r="BN7" i="25"/>
  <c r="BN6" i="25"/>
  <c r="BJ52" i="25"/>
  <c r="M40" i="15" l="1"/>
  <c r="N40" i="15" s="1"/>
  <c r="BN52" i="25"/>
  <c r="BK52" i="25"/>
  <c r="BL52" i="25" s="1"/>
  <c r="J19" i="26" l="1"/>
  <c r="P17" i="26"/>
  <c r="Q17" i="26" s="1"/>
  <c r="P15" i="26"/>
  <c r="Q15" i="26"/>
  <c r="P13" i="26"/>
  <c r="Q13" i="26"/>
  <c r="Q11" i="26"/>
  <c r="P11" i="26"/>
  <c r="P10" i="26"/>
  <c r="Q10" i="26" s="1"/>
  <c r="P8" i="26"/>
  <c r="Q8" i="26"/>
  <c r="P7" i="26"/>
  <c r="P19" i="26" s="1"/>
  <c r="Q7" i="26"/>
  <c r="I19" i="26"/>
  <c r="K19" i="26" s="1"/>
  <c r="Q19" i="26" l="1"/>
  <c r="M30" i="15"/>
  <c r="M19" i="26"/>
  <c r="N19" i="26"/>
  <c r="O19" i="26" l="1"/>
  <c r="Y164" i="20"/>
  <c r="F63" i="20"/>
  <c r="G63" i="20"/>
  <c r="H63" i="20"/>
  <c r="I63" i="20"/>
  <c r="K63" i="20"/>
  <c r="L63" i="20"/>
  <c r="J63" i="20" l="1"/>
  <c r="I73" i="20"/>
  <c r="H73" i="20"/>
  <c r="G73" i="20"/>
  <c r="F73" i="20"/>
  <c r="I72" i="20"/>
  <c r="H72" i="20"/>
  <c r="G72" i="20"/>
  <c r="F72" i="20"/>
  <c r="I71" i="20"/>
  <c r="H71" i="20"/>
  <c r="G71" i="20"/>
  <c r="F71" i="20"/>
  <c r="N70" i="20"/>
  <c r="I70" i="20"/>
  <c r="H70" i="20"/>
  <c r="G70" i="20"/>
  <c r="F70" i="20"/>
  <c r="I69" i="20"/>
  <c r="H69" i="20"/>
  <c r="G69" i="20"/>
  <c r="F69" i="20"/>
  <c r="I68" i="20"/>
  <c r="H68" i="20"/>
  <c r="G68" i="20"/>
  <c r="F68" i="20"/>
  <c r="I67" i="20"/>
  <c r="H67" i="20"/>
  <c r="G67" i="20"/>
  <c r="F67" i="20"/>
  <c r="I66" i="20"/>
  <c r="H66" i="20"/>
  <c r="G66" i="20"/>
  <c r="F66" i="20"/>
  <c r="I65" i="20"/>
  <c r="H65" i="20"/>
  <c r="G65" i="20"/>
  <c r="I62" i="20"/>
  <c r="H62" i="20"/>
  <c r="G62" i="20"/>
  <c r="F62" i="20"/>
  <c r="I61" i="20"/>
  <c r="H61" i="20"/>
  <c r="G61" i="20"/>
  <c r="F61" i="20"/>
  <c r="I64" i="20"/>
  <c r="H64" i="20"/>
  <c r="G64" i="20"/>
  <c r="F64" i="20"/>
  <c r="I60" i="20"/>
  <c r="H60" i="20"/>
  <c r="G60" i="20"/>
  <c r="F60" i="20"/>
  <c r="I59" i="20"/>
  <c r="H59" i="20"/>
  <c r="G59" i="20"/>
  <c r="F59" i="20"/>
  <c r="I58" i="20"/>
  <c r="H58" i="20"/>
  <c r="G58" i="20"/>
  <c r="F58" i="20"/>
  <c r="I57" i="20"/>
  <c r="H57" i="20"/>
  <c r="G57" i="20"/>
  <c r="F57" i="20"/>
  <c r="I56" i="20"/>
  <c r="H56" i="20"/>
  <c r="G56" i="20"/>
  <c r="F56" i="20"/>
  <c r="I55" i="20"/>
  <c r="H55" i="20"/>
  <c r="G55" i="20"/>
  <c r="F55" i="20"/>
  <c r="I54" i="20"/>
  <c r="H54" i="20"/>
  <c r="G54" i="20"/>
  <c r="F54" i="20"/>
  <c r="I53" i="20"/>
  <c r="H53" i="20"/>
  <c r="G53" i="20"/>
  <c r="F53" i="20"/>
  <c r="I52" i="20"/>
  <c r="H52" i="20"/>
  <c r="G52" i="20"/>
  <c r="F52" i="20"/>
  <c r="I51" i="20"/>
  <c r="H51" i="20"/>
  <c r="G51" i="20"/>
  <c r="F51" i="20"/>
  <c r="I50" i="20"/>
  <c r="H50" i="20"/>
  <c r="G50" i="20"/>
  <c r="F50" i="20"/>
  <c r="I49" i="20"/>
  <c r="H49" i="20"/>
  <c r="G49" i="20"/>
  <c r="F49" i="20"/>
  <c r="I48" i="20"/>
  <c r="H48" i="20"/>
  <c r="G48" i="20"/>
  <c r="F48" i="20"/>
  <c r="I47" i="20"/>
  <c r="H47" i="20"/>
  <c r="G47" i="20"/>
  <c r="F47" i="20"/>
  <c r="I46" i="20"/>
  <c r="H46" i="20"/>
  <c r="G46" i="20"/>
  <c r="F46" i="20"/>
  <c r="I45" i="20"/>
  <c r="H45" i="20"/>
  <c r="G45" i="20"/>
  <c r="F45" i="20"/>
  <c r="I44" i="20"/>
  <c r="H44" i="20"/>
  <c r="G44" i="20"/>
  <c r="F44" i="20"/>
  <c r="B47" i="36"/>
  <c r="B46" i="36"/>
  <c r="N29" i="20"/>
  <c r="L23" i="20"/>
  <c r="G81" i="20" l="1"/>
  <c r="I82" i="20"/>
  <c r="I95" i="20" s="1"/>
  <c r="W54" i="36" s="1"/>
  <c r="G82" i="20"/>
  <c r="H82" i="20"/>
  <c r="H95" i="20" s="1"/>
  <c r="T54" i="36" s="1"/>
  <c r="F81" i="20"/>
  <c r="H81" i="20"/>
  <c r="I81" i="20"/>
  <c r="I89" i="20" s="1"/>
  <c r="W48" i="36" s="1"/>
  <c r="H74" i="20"/>
  <c r="G74" i="20"/>
  <c r="J61" i="20"/>
  <c r="J62" i="20"/>
  <c r="J46" i="20"/>
  <c r="J47" i="20"/>
  <c r="I74" i="20"/>
  <c r="J50" i="20"/>
  <c r="J67" i="20"/>
  <c r="J51" i="20"/>
  <c r="J54" i="20"/>
  <c r="J56" i="20"/>
  <c r="J57" i="20"/>
  <c r="J58" i="20"/>
  <c r="J59" i="20"/>
  <c r="J60" i="20"/>
  <c r="J55" i="20"/>
  <c r="J68" i="20"/>
  <c r="J72" i="20"/>
  <c r="J73" i="20"/>
  <c r="J71" i="20"/>
  <c r="J44" i="20"/>
  <c r="J45" i="20"/>
  <c r="J64" i="20"/>
  <c r="J48" i="20"/>
  <c r="J49" i="20"/>
  <c r="J66" i="20"/>
  <c r="J52" i="20"/>
  <c r="J53" i="20"/>
  <c r="J69" i="20"/>
  <c r="J70" i="20"/>
  <c r="G83" i="20" l="1"/>
  <c r="I83" i="20"/>
  <c r="G95" i="20"/>
  <c r="S54" i="36" s="1"/>
  <c r="J81" i="20"/>
  <c r="G89" i="20"/>
  <c r="S48" i="36" s="1"/>
  <c r="F89" i="20"/>
  <c r="R48" i="36" s="1"/>
  <c r="H89" i="20"/>
  <c r="H83" i="20"/>
  <c r="T48" i="36" l="1"/>
  <c r="U48" i="36" s="1"/>
  <c r="J89" i="20"/>
  <c r="N26" i="15" l="1"/>
  <c r="I32" i="20"/>
  <c r="H32" i="20"/>
  <c r="I31" i="20"/>
  <c r="H31" i="20"/>
  <c r="I30" i="20"/>
  <c r="H30" i="20"/>
  <c r="I29" i="20"/>
  <c r="H29" i="20"/>
  <c r="I28" i="20"/>
  <c r="H28" i="20"/>
  <c r="I27" i="20"/>
  <c r="H27" i="20"/>
  <c r="I26" i="20"/>
  <c r="H26" i="20"/>
  <c r="I25" i="20"/>
  <c r="H25" i="20"/>
  <c r="I24" i="20"/>
  <c r="H24" i="20"/>
  <c r="I22" i="20"/>
  <c r="H22" i="20"/>
  <c r="I21" i="20"/>
  <c r="H21" i="20"/>
  <c r="I20" i="20"/>
  <c r="H20" i="20"/>
  <c r="I19" i="20"/>
  <c r="H19" i="20"/>
  <c r="I18" i="20"/>
  <c r="H18" i="20"/>
  <c r="I17" i="20"/>
  <c r="H17" i="20"/>
  <c r="I16" i="20"/>
  <c r="H16" i="20"/>
  <c r="I15" i="20"/>
  <c r="H15" i="20"/>
  <c r="I14" i="20"/>
  <c r="H14" i="20"/>
  <c r="I13" i="20"/>
  <c r="H13" i="20"/>
  <c r="I12" i="20"/>
  <c r="H12" i="20"/>
  <c r="I11" i="20"/>
  <c r="H11" i="20"/>
  <c r="I10" i="20"/>
  <c r="H10" i="20"/>
  <c r="I9" i="20"/>
  <c r="H9" i="20"/>
  <c r="I8" i="20"/>
  <c r="H8" i="20"/>
  <c r="I7" i="20"/>
  <c r="H7" i="20"/>
  <c r="I6" i="20"/>
  <c r="H6" i="20"/>
  <c r="I5" i="20"/>
  <c r="H5" i="20"/>
  <c r="I4" i="20"/>
  <c r="H4" i="20"/>
  <c r="I3" i="20"/>
  <c r="H3" i="20"/>
  <c r="I23" i="20"/>
  <c r="H23" i="20"/>
  <c r="K23" i="20"/>
  <c r="G32" i="20"/>
  <c r="G31" i="20"/>
  <c r="G30" i="20"/>
  <c r="G29" i="20"/>
  <c r="G28" i="20"/>
  <c r="G27" i="20"/>
  <c r="G26" i="20"/>
  <c r="G25" i="20"/>
  <c r="G24" i="20"/>
  <c r="G22" i="20"/>
  <c r="G21" i="20"/>
  <c r="G20" i="20"/>
  <c r="G19" i="20"/>
  <c r="G18" i="20"/>
  <c r="G17" i="20"/>
  <c r="G16" i="20"/>
  <c r="G15" i="20"/>
  <c r="G14" i="20"/>
  <c r="G13" i="20"/>
  <c r="G12" i="20"/>
  <c r="G11" i="20"/>
  <c r="G10" i="20"/>
  <c r="G9" i="20"/>
  <c r="G8" i="20"/>
  <c r="G7" i="20"/>
  <c r="G6" i="20"/>
  <c r="G5" i="20"/>
  <c r="G4" i="20"/>
  <c r="G3" i="20"/>
  <c r="G23" i="20"/>
  <c r="N20" i="20" l="1"/>
  <c r="N64" i="20"/>
  <c r="V23" i="20"/>
  <c r="U23" i="20"/>
  <c r="R202" i="36"/>
  <c r="Q126" i="36"/>
  <c r="G33" i="20"/>
  <c r="I33" i="20"/>
  <c r="H33" i="20"/>
  <c r="N36" i="14" l="1"/>
  <c r="J28" i="16"/>
  <c r="U48" i="15"/>
  <c r="O48" i="15"/>
  <c r="Q47" i="15"/>
  <c r="N46" i="15"/>
  <c r="Q45" i="15"/>
  <c r="N44" i="15"/>
  <c r="P44" i="15" s="1"/>
  <c r="Q43" i="15"/>
  <c r="N42" i="15"/>
  <c r="P42" i="15" s="1"/>
  <c r="Q41" i="15"/>
  <c r="P40" i="15"/>
  <c r="Q39" i="15"/>
  <c r="N38" i="15"/>
  <c r="Q37" i="15"/>
  <c r="N36" i="15"/>
  <c r="Q35" i="15"/>
  <c r="N34" i="15"/>
  <c r="Q33" i="15"/>
  <c r="N32" i="15"/>
  <c r="Q31" i="15"/>
  <c r="N30" i="15"/>
  <c r="P30" i="15" s="1"/>
  <c r="N29" i="15"/>
  <c r="P29" i="15" s="1"/>
  <c r="P28" i="15"/>
  <c r="N28" i="15"/>
  <c r="Q27" i="15"/>
  <c r="P26" i="15"/>
  <c r="P25" i="15"/>
  <c r="N25" i="15"/>
  <c r="Q24" i="15"/>
  <c r="N23" i="15"/>
  <c r="P22" i="15"/>
  <c r="N22" i="15"/>
  <c r="N21" i="15"/>
  <c r="P21" i="15" s="1"/>
  <c r="P20" i="15"/>
  <c r="N20" i="15"/>
  <c r="P19" i="15"/>
  <c r="N19" i="15"/>
  <c r="P18" i="15"/>
  <c r="N18" i="15"/>
  <c r="P17" i="15"/>
  <c r="N17" i="15"/>
  <c r="P16" i="15"/>
  <c r="N16" i="15"/>
  <c r="P15" i="15"/>
  <c r="N15" i="15"/>
  <c r="P14" i="15"/>
  <c r="N14" i="15"/>
  <c r="P13" i="15"/>
  <c r="N13" i="15"/>
  <c r="P12" i="15"/>
  <c r="N12" i="15"/>
  <c r="P11" i="15"/>
  <c r="N11" i="15"/>
  <c r="P10" i="15"/>
  <c r="N10" i="15"/>
  <c r="P9" i="15"/>
  <c r="N9" i="15"/>
  <c r="Q8" i="15"/>
  <c r="J8" i="15"/>
  <c r="N7" i="15"/>
  <c r="P7" i="15" s="1"/>
  <c r="N6" i="15"/>
  <c r="U48" i="14"/>
  <c r="O48" i="14"/>
  <c r="C6" i="36" s="1"/>
  <c r="D15" i="36" s="1"/>
  <c r="Q47" i="14"/>
  <c r="P46" i="14"/>
  <c r="N46" i="14"/>
  <c r="Q45" i="14"/>
  <c r="Q43" i="14"/>
  <c r="N42" i="14"/>
  <c r="Q41" i="14"/>
  <c r="N40" i="14"/>
  <c r="Q39" i="14"/>
  <c r="P38" i="14"/>
  <c r="N38" i="14"/>
  <c r="Q37" i="14"/>
  <c r="Q35" i="14"/>
  <c r="N34" i="14"/>
  <c r="Q33" i="14"/>
  <c r="Q31" i="14"/>
  <c r="N30" i="14"/>
  <c r="P29" i="14"/>
  <c r="N29" i="14"/>
  <c r="P28" i="14"/>
  <c r="N28" i="14"/>
  <c r="Q27" i="14"/>
  <c r="Q26" i="14"/>
  <c r="P25" i="14"/>
  <c r="N25" i="14"/>
  <c r="Q24" i="14"/>
  <c r="N23" i="14"/>
  <c r="P22" i="14"/>
  <c r="N22" i="14"/>
  <c r="P21" i="14"/>
  <c r="N21" i="14"/>
  <c r="N20" i="14"/>
  <c r="P19" i="14"/>
  <c r="N19" i="14"/>
  <c r="P18" i="14"/>
  <c r="N18" i="14"/>
  <c r="P17" i="14"/>
  <c r="N17" i="14"/>
  <c r="P16" i="14"/>
  <c r="N16" i="14"/>
  <c r="Q15" i="14"/>
  <c r="Q15" i="15" s="1"/>
  <c r="R15" i="15" s="1"/>
  <c r="P15" i="14"/>
  <c r="N15" i="14"/>
  <c r="P14" i="14"/>
  <c r="N14" i="14"/>
  <c r="Q13" i="14"/>
  <c r="Q13" i="15" s="1"/>
  <c r="R13" i="15" s="1"/>
  <c r="P13" i="14"/>
  <c r="N13" i="14"/>
  <c r="P12" i="14"/>
  <c r="N12" i="14"/>
  <c r="Q11" i="14"/>
  <c r="R11" i="14" s="1"/>
  <c r="P11" i="14"/>
  <c r="N11" i="14"/>
  <c r="P10" i="14"/>
  <c r="N10" i="14"/>
  <c r="Q9" i="14"/>
  <c r="R9" i="14" s="1"/>
  <c r="P9" i="14"/>
  <c r="N9" i="14"/>
  <c r="Q8" i="14"/>
  <c r="J8" i="14"/>
  <c r="N7" i="14"/>
  <c r="N6" i="14"/>
  <c r="P6" i="14" s="1"/>
  <c r="U48" i="13"/>
  <c r="O48" i="13"/>
  <c r="C5" i="36" s="1"/>
  <c r="C15" i="36" s="1"/>
  <c r="Q47" i="13"/>
  <c r="S46" i="13"/>
  <c r="S46" i="14" s="1"/>
  <c r="Q46" i="13"/>
  <c r="Q46" i="14" s="1"/>
  <c r="R46" i="14" s="1"/>
  <c r="P46" i="13"/>
  <c r="N46" i="13"/>
  <c r="Q45" i="13"/>
  <c r="S44" i="13"/>
  <c r="S44" i="14" s="1"/>
  <c r="S44" i="15" s="1"/>
  <c r="Q44" i="13"/>
  <c r="R44" i="13" s="1"/>
  <c r="T44" i="13" s="1"/>
  <c r="V44" i="13" s="1"/>
  <c r="P44" i="13"/>
  <c r="N44" i="13"/>
  <c r="Q43" i="13"/>
  <c r="S42" i="13"/>
  <c r="S42" i="14" s="1"/>
  <c r="S42" i="15" s="1"/>
  <c r="Q42" i="13"/>
  <c r="Q42" i="14" s="1"/>
  <c r="R42" i="15" s="1"/>
  <c r="P42" i="13"/>
  <c r="N42" i="13"/>
  <c r="Q41" i="13"/>
  <c r="S40" i="13"/>
  <c r="S40" i="14" s="1"/>
  <c r="S40" i="15" s="1"/>
  <c r="Q40" i="13"/>
  <c r="P40" i="13"/>
  <c r="N40" i="13"/>
  <c r="Q39" i="13"/>
  <c r="S38" i="13"/>
  <c r="S38" i="14" s="1"/>
  <c r="Q38" i="13"/>
  <c r="R38" i="13" s="1"/>
  <c r="N38" i="13"/>
  <c r="Q37" i="13"/>
  <c r="S36" i="13"/>
  <c r="S36" i="14" s="1"/>
  <c r="S36" i="15" s="1"/>
  <c r="Q36" i="13"/>
  <c r="R36" i="13" s="1"/>
  <c r="T36" i="13" s="1"/>
  <c r="V36" i="13" s="1"/>
  <c r="N36" i="13"/>
  <c r="Q35" i="13"/>
  <c r="S34" i="13"/>
  <c r="S34" i="14" s="1"/>
  <c r="S34" i="15" s="1"/>
  <c r="Q34" i="13"/>
  <c r="Q34" i="14" s="1"/>
  <c r="Q34" i="15" s="1"/>
  <c r="R34" i="15" s="1"/>
  <c r="N34" i="13"/>
  <c r="Y33" i="13"/>
  <c r="Q33" i="13"/>
  <c r="S32" i="13"/>
  <c r="S32" i="14" s="1"/>
  <c r="S32" i="15" s="1"/>
  <c r="Q32" i="13"/>
  <c r="R32" i="13" s="1"/>
  <c r="N32" i="13"/>
  <c r="Q31" i="13"/>
  <c r="Q30" i="13"/>
  <c r="Q30" i="14" s="1"/>
  <c r="Q30" i="15" s="1"/>
  <c r="R30" i="15" s="1"/>
  <c r="P30" i="13"/>
  <c r="N30" i="13"/>
  <c r="T29" i="13"/>
  <c r="V29" i="13" s="1"/>
  <c r="S29" i="13"/>
  <c r="S29" i="14" s="1"/>
  <c r="S29" i="15" s="1"/>
  <c r="Q29" i="13"/>
  <c r="Q29" i="14" s="1"/>
  <c r="Q29" i="15" s="1"/>
  <c r="R29" i="15" s="1"/>
  <c r="P29" i="13"/>
  <c r="N29" i="13"/>
  <c r="S28" i="13"/>
  <c r="S28" i="14" s="1"/>
  <c r="S28" i="15" s="1"/>
  <c r="R28" i="13"/>
  <c r="Q28" i="13"/>
  <c r="Q28" i="14" s="1"/>
  <c r="P28" i="13"/>
  <c r="N28" i="13"/>
  <c r="Q27" i="13"/>
  <c r="R26" i="13" s="1"/>
  <c r="S26" i="13"/>
  <c r="T26" i="13" s="1"/>
  <c r="V26" i="13" s="1"/>
  <c r="Q26" i="13"/>
  <c r="P26" i="13"/>
  <c r="N26" i="13"/>
  <c r="S25" i="13"/>
  <c r="S25" i="14" s="1"/>
  <c r="S25" i="15" s="1"/>
  <c r="R25" i="13"/>
  <c r="Q25" i="13"/>
  <c r="Q25" i="14" s="1"/>
  <c r="Q25" i="15" s="1"/>
  <c r="R25" i="15" s="1"/>
  <c r="P25" i="13"/>
  <c r="N25" i="13"/>
  <c r="Q24" i="13"/>
  <c r="S23" i="13"/>
  <c r="T23" i="13" s="1"/>
  <c r="V23" i="13" s="1"/>
  <c r="R23" i="13"/>
  <c r="Q23" i="13"/>
  <c r="Q23" i="14" s="1"/>
  <c r="Q23" i="15" s="1"/>
  <c r="R23" i="15" s="1"/>
  <c r="N23" i="13"/>
  <c r="P23" i="13" s="1"/>
  <c r="V22" i="13"/>
  <c r="T22" i="13"/>
  <c r="S22" i="13"/>
  <c r="S22" i="14" s="1"/>
  <c r="T22" i="14" s="1"/>
  <c r="V22" i="14" s="1"/>
  <c r="Q22" i="13"/>
  <c r="Q22" i="14" s="1"/>
  <c r="R22" i="14" s="1"/>
  <c r="P22" i="13"/>
  <c r="N22" i="13"/>
  <c r="V21" i="13"/>
  <c r="T21" i="13"/>
  <c r="S21" i="13"/>
  <c r="S21" i="14" s="1"/>
  <c r="Q21" i="13"/>
  <c r="R21" i="13" s="1"/>
  <c r="P21" i="13"/>
  <c r="N21" i="13"/>
  <c r="T20" i="13"/>
  <c r="V20" i="13" s="1"/>
  <c r="S20" i="13"/>
  <c r="S20" i="14" s="1"/>
  <c r="S20" i="15" s="1"/>
  <c r="R20" i="13"/>
  <c r="Q20" i="13"/>
  <c r="Q20" i="14" s="1"/>
  <c r="R20" i="14" s="1"/>
  <c r="P20" i="13"/>
  <c r="N20" i="13"/>
  <c r="S19" i="13"/>
  <c r="S19" i="14" s="1"/>
  <c r="S19" i="15" s="1"/>
  <c r="R19" i="13"/>
  <c r="Q19" i="13"/>
  <c r="Q19" i="14" s="1"/>
  <c r="Q19" i="15" s="1"/>
  <c r="R19" i="15" s="1"/>
  <c r="N19" i="13"/>
  <c r="S18" i="13"/>
  <c r="S18" i="14" s="1"/>
  <c r="S18" i="15" s="1"/>
  <c r="R18" i="13"/>
  <c r="T18" i="13" s="1"/>
  <c r="V18" i="13" s="1"/>
  <c r="Q18" i="13"/>
  <c r="Q18" i="14" s="1"/>
  <c r="Q18" i="15" s="1"/>
  <c r="R18" i="15" s="1"/>
  <c r="P18" i="13"/>
  <c r="N18" i="13"/>
  <c r="S17" i="13"/>
  <c r="S17" i="14" s="1"/>
  <c r="S17" i="15" s="1"/>
  <c r="Q17" i="13"/>
  <c r="Q17" i="14" s="1"/>
  <c r="P17" i="13"/>
  <c r="N17" i="13"/>
  <c r="S16" i="13"/>
  <c r="S16" i="14" s="1"/>
  <c r="R16" i="13"/>
  <c r="Q16" i="13"/>
  <c r="Q16" i="14" s="1"/>
  <c r="Q16" i="15" s="1"/>
  <c r="R16" i="15" s="1"/>
  <c r="P16" i="13"/>
  <c r="N16" i="13"/>
  <c r="S15" i="13"/>
  <c r="T15" i="13" s="1"/>
  <c r="V15" i="13" s="1"/>
  <c r="R15" i="13"/>
  <c r="Q15" i="13"/>
  <c r="P15" i="13"/>
  <c r="N15" i="13"/>
  <c r="S14" i="13"/>
  <c r="S14" i="14" s="1"/>
  <c r="Q14" i="13"/>
  <c r="Q14" i="14" s="1"/>
  <c r="R14" i="14" s="1"/>
  <c r="P14" i="13"/>
  <c r="N14" i="13"/>
  <c r="S13" i="13"/>
  <c r="Q13" i="13"/>
  <c r="R13" i="13" s="1"/>
  <c r="P13" i="13"/>
  <c r="N13" i="13"/>
  <c r="T12" i="13"/>
  <c r="V12" i="13" s="1"/>
  <c r="S12" i="13"/>
  <c r="S12" i="14" s="1"/>
  <c r="S12" i="15" s="1"/>
  <c r="R12" i="13"/>
  <c r="Q12" i="13"/>
  <c r="Q12" i="14" s="1"/>
  <c r="R12" i="14" s="1"/>
  <c r="P12" i="13"/>
  <c r="N12" i="13"/>
  <c r="T11" i="13"/>
  <c r="V11" i="13" s="1"/>
  <c r="S11" i="13"/>
  <c r="S11" i="14" s="1"/>
  <c r="S11" i="15" s="1"/>
  <c r="R11" i="13"/>
  <c r="Q11" i="13"/>
  <c r="N11" i="13"/>
  <c r="T10" i="13"/>
  <c r="V10" i="13" s="1"/>
  <c r="S10" i="13"/>
  <c r="S10" i="14" s="1"/>
  <c r="S10" i="15" s="1"/>
  <c r="R10" i="13"/>
  <c r="Q10" i="13"/>
  <c r="Q10" i="14" s="1"/>
  <c r="R10" i="14" s="1"/>
  <c r="P10" i="13"/>
  <c r="N10" i="13"/>
  <c r="T9" i="13"/>
  <c r="V9" i="13" s="1"/>
  <c r="S9" i="13"/>
  <c r="S9" i="14" s="1"/>
  <c r="S9" i="15" s="1"/>
  <c r="R9" i="13"/>
  <c r="Q9" i="13"/>
  <c r="P9" i="13"/>
  <c r="N9" i="13"/>
  <c r="AA8" i="13"/>
  <c r="AA9" i="13" s="1"/>
  <c r="AA10" i="13" s="1"/>
  <c r="AA11" i="13" s="1"/>
  <c r="Q8" i="13"/>
  <c r="J8" i="13"/>
  <c r="S7" i="13"/>
  <c r="S7" i="14" s="1"/>
  <c r="S7" i="15" s="1"/>
  <c r="Q7" i="13"/>
  <c r="R7" i="13" s="1"/>
  <c r="T7" i="13" s="1"/>
  <c r="V7" i="13" s="1"/>
  <c r="P7" i="13"/>
  <c r="N7" i="13"/>
  <c r="S6" i="13"/>
  <c r="S6" i="14" s="1"/>
  <c r="Q6" i="13"/>
  <c r="Q6" i="14" s="1"/>
  <c r="P6" i="13"/>
  <c r="F32" i="20"/>
  <c r="F31" i="20"/>
  <c r="F30" i="20"/>
  <c r="F29" i="20"/>
  <c r="F28" i="20"/>
  <c r="F27" i="20"/>
  <c r="F26" i="20"/>
  <c r="F25" i="20"/>
  <c r="F22" i="20"/>
  <c r="F21" i="20"/>
  <c r="F20" i="20"/>
  <c r="F19" i="20"/>
  <c r="F18" i="20"/>
  <c r="F17" i="20"/>
  <c r="F16" i="20"/>
  <c r="F15" i="20"/>
  <c r="F14" i="20"/>
  <c r="F13" i="20"/>
  <c r="F12" i="20"/>
  <c r="F11" i="20"/>
  <c r="F10" i="20"/>
  <c r="F9" i="20"/>
  <c r="F8" i="20"/>
  <c r="F7" i="20"/>
  <c r="F6" i="20"/>
  <c r="F5" i="20"/>
  <c r="F4" i="20"/>
  <c r="F3" i="20"/>
  <c r="R140" i="16"/>
  <c r="F23" i="20"/>
  <c r="Q48" i="12"/>
  <c r="N46" i="12"/>
  <c r="P46" i="12" s="1"/>
  <c r="R46" i="12" s="1"/>
  <c r="P44" i="12"/>
  <c r="R44" i="12" s="1"/>
  <c r="N44" i="12"/>
  <c r="P42" i="12"/>
  <c r="R42" i="12" s="1"/>
  <c r="N42" i="12"/>
  <c r="N40" i="12"/>
  <c r="P40" i="12" s="1"/>
  <c r="R40" i="12" s="1"/>
  <c r="P38" i="12"/>
  <c r="R38" i="12" s="1"/>
  <c r="N38" i="12"/>
  <c r="P36" i="12"/>
  <c r="R36" i="12" s="1"/>
  <c r="N36" i="12"/>
  <c r="N34" i="12"/>
  <c r="P32" i="12"/>
  <c r="R32" i="12" s="1"/>
  <c r="N32" i="12"/>
  <c r="O30" i="12"/>
  <c r="N30" i="12"/>
  <c r="R29" i="12"/>
  <c r="P29" i="12"/>
  <c r="N29" i="12"/>
  <c r="P28" i="12"/>
  <c r="R28" i="12" s="1"/>
  <c r="N28" i="12"/>
  <c r="P26" i="12"/>
  <c r="R26" i="12" s="1"/>
  <c r="N26" i="12"/>
  <c r="P25" i="12"/>
  <c r="R25" i="12" s="1"/>
  <c r="N25" i="12"/>
  <c r="R23" i="12"/>
  <c r="P23" i="12"/>
  <c r="N23" i="12"/>
  <c r="R22" i="12"/>
  <c r="P22" i="12"/>
  <c r="N22" i="12"/>
  <c r="P21" i="12"/>
  <c r="R21" i="12" s="1"/>
  <c r="N21" i="12"/>
  <c r="R20" i="12"/>
  <c r="P20" i="12"/>
  <c r="N20" i="12"/>
  <c r="R19" i="12"/>
  <c r="P19" i="12"/>
  <c r="N19" i="12"/>
  <c r="P18" i="12"/>
  <c r="R18" i="12" s="1"/>
  <c r="N18" i="12"/>
  <c r="P17" i="12"/>
  <c r="R17" i="12" s="1"/>
  <c r="N17" i="12"/>
  <c r="P16" i="12"/>
  <c r="R16" i="12" s="1"/>
  <c r="N16" i="12"/>
  <c r="R15" i="12"/>
  <c r="P15" i="12"/>
  <c r="N15" i="12"/>
  <c r="R14" i="12"/>
  <c r="P14" i="12"/>
  <c r="N14" i="12"/>
  <c r="N13" i="12"/>
  <c r="N12" i="12"/>
  <c r="P12" i="12" s="1"/>
  <c r="R12" i="12" s="1"/>
  <c r="R11" i="12"/>
  <c r="P11" i="12"/>
  <c r="N11" i="12"/>
  <c r="P10" i="12"/>
  <c r="R10" i="12" s="1"/>
  <c r="N10" i="12"/>
  <c r="P9" i="12"/>
  <c r="R9" i="12" s="1"/>
  <c r="N9" i="12"/>
  <c r="J8" i="12"/>
  <c r="N7" i="12"/>
  <c r="P6" i="12"/>
  <c r="R6" i="12" s="1"/>
  <c r="Q17" i="15" l="1"/>
  <c r="R17" i="15" s="1"/>
  <c r="R17" i="14"/>
  <c r="T17" i="14" s="1"/>
  <c r="V17" i="14" s="1"/>
  <c r="T13" i="13"/>
  <c r="V13" i="13" s="1"/>
  <c r="S21" i="15"/>
  <c r="T21" i="14"/>
  <c r="V21" i="14" s="1"/>
  <c r="Q28" i="15"/>
  <c r="R28" i="15" s="1"/>
  <c r="R28" i="14"/>
  <c r="T28" i="14" s="1"/>
  <c r="V28" i="14" s="1"/>
  <c r="Q38" i="14"/>
  <c r="Q38" i="15" s="1"/>
  <c r="R38" i="15" s="1"/>
  <c r="K51" i="20"/>
  <c r="K10" i="20"/>
  <c r="K59" i="20"/>
  <c r="K18" i="20"/>
  <c r="L44" i="20"/>
  <c r="L3" i="20"/>
  <c r="L9" i="20"/>
  <c r="L50" i="20"/>
  <c r="R17" i="13"/>
  <c r="T17" i="13" s="1"/>
  <c r="V17" i="13" s="1"/>
  <c r="T19" i="13"/>
  <c r="V19" i="13" s="1"/>
  <c r="L17" i="20"/>
  <c r="L58" i="20"/>
  <c r="R29" i="13"/>
  <c r="R34" i="13"/>
  <c r="T34" i="13" s="1"/>
  <c r="V34" i="13" s="1"/>
  <c r="L71" i="20"/>
  <c r="L30" i="20"/>
  <c r="L31" i="20"/>
  <c r="L72" i="20"/>
  <c r="L73" i="20"/>
  <c r="L32" i="20"/>
  <c r="S13" i="14"/>
  <c r="S13" i="15" s="1"/>
  <c r="R15" i="14"/>
  <c r="Q21" i="14"/>
  <c r="Q21" i="15" s="1"/>
  <c r="R21" i="15" s="1"/>
  <c r="S26" i="14"/>
  <c r="S26" i="15" s="1"/>
  <c r="Q44" i="14"/>
  <c r="K5" i="20"/>
  <c r="K46" i="20"/>
  <c r="K13" i="20"/>
  <c r="K54" i="20"/>
  <c r="K21" i="20"/>
  <c r="K61" i="20"/>
  <c r="K69" i="20"/>
  <c r="K28" i="20"/>
  <c r="K31" i="20"/>
  <c r="K72" i="20"/>
  <c r="L8" i="20"/>
  <c r="L49" i="20"/>
  <c r="L16" i="20"/>
  <c r="L57" i="20"/>
  <c r="Q7" i="14"/>
  <c r="Q7" i="15" s="1"/>
  <c r="R7" i="15" s="1"/>
  <c r="T7" i="15" s="1"/>
  <c r="V7" i="15" s="1"/>
  <c r="S15" i="14"/>
  <c r="S15" i="15" s="1"/>
  <c r="T15" i="15" s="1"/>
  <c r="V15" i="15" s="1"/>
  <c r="S23" i="14"/>
  <c r="S23" i="15" s="1"/>
  <c r="L4" i="20"/>
  <c r="L45" i="20"/>
  <c r="L5" i="20"/>
  <c r="L46" i="20"/>
  <c r="L47" i="20"/>
  <c r="L6" i="20"/>
  <c r="L48" i="20"/>
  <c r="L7" i="20"/>
  <c r="L56" i="20"/>
  <c r="L15" i="20"/>
  <c r="K44" i="20"/>
  <c r="K3" i="20"/>
  <c r="K8" i="20"/>
  <c r="K49" i="20"/>
  <c r="P7" i="12"/>
  <c r="R7" i="12" s="1"/>
  <c r="P13" i="12"/>
  <c r="R13" i="12" s="1"/>
  <c r="K52" i="20"/>
  <c r="K11" i="20"/>
  <c r="K19" i="20"/>
  <c r="K60" i="20"/>
  <c r="K67" i="20"/>
  <c r="K26" i="20"/>
  <c r="P11" i="13"/>
  <c r="R14" i="13"/>
  <c r="T14" i="13" s="1"/>
  <c r="V14" i="13" s="1"/>
  <c r="T16" i="13"/>
  <c r="V16" i="13" s="1"/>
  <c r="L55" i="20"/>
  <c r="L14" i="20"/>
  <c r="R22" i="13"/>
  <c r="T28" i="13"/>
  <c r="V28" i="13" s="1"/>
  <c r="R42" i="13"/>
  <c r="T42" i="13" s="1"/>
  <c r="V42" i="13" s="1"/>
  <c r="K15" i="20"/>
  <c r="K56" i="20"/>
  <c r="K16" i="20"/>
  <c r="K57" i="20"/>
  <c r="K47" i="20"/>
  <c r="K6" i="20"/>
  <c r="K55" i="20"/>
  <c r="K14" i="20"/>
  <c r="K62" i="20"/>
  <c r="K22" i="20"/>
  <c r="P34" i="12"/>
  <c r="R34" i="12" s="1"/>
  <c r="L13" i="20"/>
  <c r="L54" i="20"/>
  <c r="P19" i="13"/>
  <c r="T25" i="13"/>
  <c r="V25" i="13" s="1"/>
  <c r="K48" i="20"/>
  <c r="K7" i="20"/>
  <c r="L51" i="20"/>
  <c r="L10" i="20"/>
  <c r="L59" i="20"/>
  <c r="L18" i="20"/>
  <c r="K9" i="20"/>
  <c r="K50" i="20"/>
  <c r="K17" i="20"/>
  <c r="K58" i="20"/>
  <c r="L12" i="20"/>
  <c r="L53" i="20"/>
  <c r="L62" i="20"/>
  <c r="L22" i="20"/>
  <c r="L67" i="20"/>
  <c r="L26" i="20"/>
  <c r="L68" i="20"/>
  <c r="L27" i="20"/>
  <c r="L28" i="20"/>
  <c r="L69" i="20"/>
  <c r="R40" i="13"/>
  <c r="T40" i="13" s="1"/>
  <c r="V40" i="13" s="1"/>
  <c r="L60" i="20"/>
  <c r="L19" i="20"/>
  <c r="K45" i="20"/>
  <c r="K4" i="20"/>
  <c r="K12" i="20"/>
  <c r="K53" i="20"/>
  <c r="K20" i="20"/>
  <c r="K64" i="20"/>
  <c r="K27" i="20"/>
  <c r="K68" i="20"/>
  <c r="K30" i="20"/>
  <c r="K71" i="20"/>
  <c r="L52" i="20"/>
  <c r="L11" i="20"/>
  <c r="L20" i="20"/>
  <c r="L64" i="20"/>
  <c r="L21" i="20"/>
  <c r="L61" i="20"/>
  <c r="P34" i="13"/>
  <c r="P36" i="13"/>
  <c r="P38" i="13"/>
  <c r="T23" i="15"/>
  <c r="V23" i="15" s="1"/>
  <c r="P32" i="13"/>
  <c r="L66" i="20"/>
  <c r="L25" i="20"/>
  <c r="K25" i="20"/>
  <c r="K66" i="20"/>
  <c r="K73" i="20"/>
  <c r="K32" i="20"/>
  <c r="Q76" i="16" s="1"/>
  <c r="R46" i="13"/>
  <c r="T46" i="13" s="1"/>
  <c r="V46" i="13" s="1"/>
  <c r="N46" i="20"/>
  <c r="N5" i="20"/>
  <c r="N50" i="20"/>
  <c r="N9" i="20"/>
  <c r="N58" i="20"/>
  <c r="N17" i="20"/>
  <c r="P32" i="15"/>
  <c r="N25" i="20"/>
  <c r="N66" i="20"/>
  <c r="P38" i="15"/>
  <c r="N69" i="20"/>
  <c r="N28" i="20"/>
  <c r="N21" i="20"/>
  <c r="N61" i="20"/>
  <c r="N73" i="20"/>
  <c r="N32" i="20"/>
  <c r="N6" i="20"/>
  <c r="N47" i="20"/>
  <c r="N51" i="20"/>
  <c r="N10" i="20"/>
  <c r="N14" i="20"/>
  <c r="N55" i="20"/>
  <c r="N18" i="20"/>
  <c r="N59" i="20"/>
  <c r="N67" i="20"/>
  <c r="N26" i="20"/>
  <c r="P46" i="15"/>
  <c r="P23" i="15"/>
  <c r="P34" i="15"/>
  <c r="N7" i="20"/>
  <c r="N48" i="20"/>
  <c r="N52" i="20"/>
  <c r="N11" i="20"/>
  <c r="N60" i="20"/>
  <c r="N19" i="20"/>
  <c r="N68" i="20"/>
  <c r="N27" i="20"/>
  <c r="N4" i="20"/>
  <c r="N45" i="20"/>
  <c r="N8" i="20"/>
  <c r="N49" i="20"/>
  <c r="N12" i="20"/>
  <c r="N53" i="20"/>
  <c r="P36" i="15"/>
  <c r="N72" i="20"/>
  <c r="N31" i="20"/>
  <c r="N48" i="15"/>
  <c r="B7" i="16" s="1"/>
  <c r="N44" i="20"/>
  <c r="N3" i="20"/>
  <c r="N62" i="20"/>
  <c r="N22" i="20"/>
  <c r="N57" i="20"/>
  <c r="N16" i="20"/>
  <c r="N56" i="20"/>
  <c r="N15" i="20"/>
  <c r="P6" i="15"/>
  <c r="N30" i="20"/>
  <c r="N71" i="20"/>
  <c r="L29" i="20"/>
  <c r="L70" i="20"/>
  <c r="K70" i="20"/>
  <c r="K29" i="20"/>
  <c r="R157" i="16" s="1"/>
  <c r="L65" i="20"/>
  <c r="L24" i="20"/>
  <c r="N65" i="20"/>
  <c r="N24" i="20"/>
  <c r="K65" i="20"/>
  <c r="K24" i="20"/>
  <c r="R30" i="13"/>
  <c r="R48" i="13" s="1"/>
  <c r="N48" i="12"/>
  <c r="Q104" i="16" s="1"/>
  <c r="M11" i="20"/>
  <c r="M52" i="20"/>
  <c r="T17" i="15"/>
  <c r="V17" i="15" s="1"/>
  <c r="M18" i="20"/>
  <c r="M59" i="20"/>
  <c r="M28" i="20"/>
  <c r="M69" i="20"/>
  <c r="P42" i="14"/>
  <c r="M30" i="20"/>
  <c r="M71" i="20"/>
  <c r="M4" i="20"/>
  <c r="M45" i="20"/>
  <c r="M6" i="20"/>
  <c r="M47" i="20"/>
  <c r="O47" i="20" s="1"/>
  <c r="M8" i="20"/>
  <c r="M49" i="20"/>
  <c r="R19" i="14"/>
  <c r="T19" i="14" s="1"/>
  <c r="V19" i="14" s="1"/>
  <c r="R21" i="14"/>
  <c r="P23" i="14"/>
  <c r="M62" i="20"/>
  <c r="O62" i="20" s="1"/>
  <c r="M22" i="20"/>
  <c r="M13" i="20"/>
  <c r="W13" i="20" s="1"/>
  <c r="M54" i="20"/>
  <c r="P34" i="14"/>
  <c r="M67" i="20"/>
  <c r="M26" i="20"/>
  <c r="M10" i="20"/>
  <c r="M51" i="20"/>
  <c r="O51" i="20" s="1"/>
  <c r="P20" i="14"/>
  <c r="M56" i="20"/>
  <c r="M15" i="20"/>
  <c r="P7" i="14"/>
  <c r="M3" i="20"/>
  <c r="M44" i="20"/>
  <c r="O44" i="20" s="1"/>
  <c r="R13" i="14"/>
  <c r="T13" i="14" s="1"/>
  <c r="V13" i="14" s="1"/>
  <c r="M12" i="20"/>
  <c r="M53" i="20"/>
  <c r="M58" i="20"/>
  <c r="O58" i="20" s="1"/>
  <c r="M17" i="20"/>
  <c r="R23" i="14"/>
  <c r="T23" i="14" s="1"/>
  <c r="V23" i="14" s="1"/>
  <c r="M61" i="20"/>
  <c r="M21" i="20"/>
  <c r="T29" i="15"/>
  <c r="V29" i="15" s="1"/>
  <c r="T34" i="15"/>
  <c r="V34" i="15" s="1"/>
  <c r="P40" i="14"/>
  <c r="M70" i="20"/>
  <c r="M29" i="20"/>
  <c r="M5" i="20"/>
  <c r="M46" i="20"/>
  <c r="M7" i="20"/>
  <c r="M48" i="20"/>
  <c r="P30" i="14"/>
  <c r="M24" i="20"/>
  <c r="M65" i="20"/>
  <c r="M9" i="20"/>
  <c r="M50" i="20"/>
  <c r="M55" i="20"/>
  <c r="M14" i="20"/>
  <c r="M57" i="20"/>
  <c r="M16" i="20"/>
  <c r="M32" i="20"/>
  <c r="M73" i="20"/>
  <c r="T18" i="15"/>
  <c r="V18" i="15" s="1"/>
  <c r="N13" i="20"/>
  <c r="N54" i="20"/>
  <c r="C7" i="16"/>
  <c r="C7" i="36"/>
  <c r="N63" i="20"/>
  <c r="N23" i="20"/>
  <c r="M63" i="20"/>
  <c r="M23" i="20"/>
  <c r="Q6" i="15"/>
  <c r="R6" i="15" s="1"/>
  <c r="R6" i="14"/>
  <c r="R6" i="13"/>
  <c r="T6" i="13"/>
  <c r="V6" i="13" s="1"/>
  <c r="B4" i="36"/>
  <c r="Q166" i="36"/>
  <c r="M68" i="20"/>
  <c r="M27" i="20"/>
  <c r="S30" i="13"/>
  <c r="S48" i="13" s="1"/>
  <c r="F5" i="36" s="1"/>
  <c r="F65" i="20"/>
  <c r="T7" i="20"/>
  <c r="S7" i="20"/>
  <c r="V111" i="20" s="1"/>
  <c r="R7" i="20"/>
  <c r="Q7" i="20"/>
  <c r="T3" i="20"/>
  <c r="S3" i="20"/>
  <c r="V107" i="20" s="1"/>
  <c r="R3" i="20"/>
  <c r="Q3" i="20"/>
  <c r="T18" i="20"/>
  <c r="S18" i="20"/>
  <c r="R18" i="20"/>
  <c r="Q18" i="20"/>
  <c r="T25" i="20"/>
  <c r="S25" i="20"/>
  <c r="AB156" i="20" s="1"/>
  <c r="R25" i="20"/>
  <c r="Q25" i="20"/>
  <c r="T29" i="20"/>
  <c r="S29" i="20"/>
  <c r="AB160" i="20" s="1"/>
  <c r="R29" i="20"/>
  <c r="Q29" i="20"/>
  <c r="T8" i="20"/>
  <c r="S8" i="20"/>
  <c r="V112" i="20" s="1"/>
  <c r="R8" i="20"/>
  <c r="Q8" i="20"/>
  <c r="T12" i="20"/>
  <c r="S12" i="20"/>
  <c r="R12" i="20"/>
  <c r="Q12" i="20"/>
  <c r="T4" i="20"/>
  <c r="S4" i="20"/>
  <c r="V108" i="20" s="1"/>
  <c r="R4" i="20"/>
  <c r="Q4" i="20"/>
  <c r="J19" i="20"/>
  <c r="T19" i="20"/>
  <c r="S19" i="20"/>
  <c r="R19" i="20"/>
  <c r="Q19" i="20"/>
  <c r="T26" i="20"/>
  <c r="S26" i="20"/>
  <c r="AB157" i="20" s="1"/>
  <c r="R26" i="20"/>
  <c r="Q26" i="20"/>
  <c r="T30" i="20"/>
  <c r="S30" i="20"/>
  <c r="AB161" i="20" s="1"/>
  <c r="R30" i="20"/>
  <c r="Q30" i="20"/>
  <c r="T9" i="20"/>
  <c r="S9" i="20"/>
  <c r="V113" i="20" s="1"/>
  <c r="R9" i="20"/>
  <c r="Q9" i="20"/>
  <c r="J13" i="20"/>
  <c r="T13" i="20"/>
  <c r="S13" i="20"/>
  <c r="R13" i="20"/>
  <c r="Q13" i="20"/>
  <c r="T20" i="20"/>
  <c r="S20" i="20"/>
  <c r="AB154" i="20" s="1"/>
  <c r="R20" i="20"/>
  <c r="Q20" i="20"/>
  <c r="T5" i="20"/>
  <c r="S5" i="20"/>
  <c r="V109" i="20" s="1"/>
  <c r="R5" i="20"/>
  <c r="Q5" i="20"/>
  <c r="J14" i="20"/>
  <c r="T14" i="20"/>
  <c r="S14" i="20"/>
  <c r="R14" i="20"/>
  <c r="Q14" i="20"/>
  <c r="T27" i="20"/>
  <c r="S27" i="20"/>
  <c r="AB158" i="20" s="1"/>
  <c r="R27" i="20"/>
  <c r="Q27" i="20"/>
  <c r="T31" i="20"/>
  <c r="S31" i="20"/>
  <c r="AB162" i="20" s="1"/>
  <c r="R31" i="20"/>
  <c r="Q31" i="20"/>
  <c r="T10" i="20"/>
  <c r="S10" i="20"/>
  <c r="V114" i="20" s="1"/>
  <c r="R10" i="20"/>
  <c r="Q10" i="20"/>
  <c r="J15" i="20"/>
  <c r="T15" i="20"/>
  <c r="S15" i="20"/>
  <c r="R15" i="20"/>
  <c r="Q15" i="20"/>
  <c r="J21" i="20"/>
  <c r="T21" i="20"/>
  <c r="S21" i="20"/>
  <c r="R21" i="20"/>
  <c r="Q21" i="20"/>
  <c r="T23" i="20"/>
  <c r="S23" i="20"/>
  <c r="R23" i="20"/>
  <c r="Q23" i="20"/>
  <c r="J6" i="20"/>
  <c r="T6" i="20"/>
  <c r="S6" i="20"/>
  <c r="V110" i="20" s="1"/>
  <c r="R6" i="20"/>
  <c r="Q6" i="20"/>
  <c r="J16" i="20"/>
  <c r="T16" i="20"/>
  <c r="S16" i="20"/>
  <c r="R16" i="20"/>
  <c r="Q16" i="20"/>
  <c r="J22" i="20"/>
  <c r="T22" i="20"/>
  <c r="S22" i="20"/>
  <c r="R22" i="20"/>
  <c r="Q22" i="20"/>
  <c r="T28" i="20"/>
  <c r="S28" i="20"/>
  <c r="AB159" i="20" s="1"/>
  <c r="R28" i="20"/>
  <c r="Q28" i="20"/>
  <c r="T32" i="20"/>
  <c r="S32" i="20"/>
  <c r="AB163" i="20" s="1"/>
  <c r="R32" i="20"/>
  <c r="Q32" i="20"/>
  <c r="T11" i="20"/>
  <c r="S11" i="20"/>
  <c r="V115" i="20" s="1"/>
  <c r="R11" i="20"/>
  <c r="Q11" i="20"/>
  <c r="J17" i="20"/>
  <c r="T17" i="20"/>
  <c r="S17" i="20"/>
  <c r="R17" i="20"/>
  <c r="Q17" i="20"/>
  <c r="M19" i="20"/>
  <c r="M60" i="20"/>
  <c r="R25" i="14"/>
  <c r="T25" i="14" s="1"/>
  <c r="V25" i="14" s="1"/>
  <c r="R74" i="16"/>
  <c r="Q220" i="36"/>
  <c r="R136" i="36"/>
  <c r="J30" i="20"/>
  <c r="Q145" i="16"/>
  <c r="Q207" i="36"/>
  <c r="J8" i="20"/>
  <c r="Q149" i="16"/>
  <c r="Q211" i="36"/>
  <c r="J12" i="20"/>
  <c r="Q146" i="16"/>
  <c r="Q208" i="36"/>
  <c r="J9" i="20"/>
  <c r="R67" i="16"/>
  <c r="R129" i="36"/>
  <c r="Q213" i="36"/>
  <c r="J20" i="20"/>
  <c r="Q143" i="16"/>
  <c r="Q205" i="36"/>
  <c r="J5" i="20"/>
  <c r="R71" i="16"/>
  <c r="R133" i="36"/>
  <c r="Q217" i="36"/>
  <c r="J27" i="20"/>
  <c r="R75" i="16"/>
  <c r="R137" i="36"/>
  <c r="Q221" i="36"/>
  <c r="J31" i="20"/>
  <c r="Q147" i="16"/>
  <c r="Q209" i="36"/>
  <c r="J10" i="20"/>
  <c r="Q154" i="16"/>
  <c r="R132" i="36"/>
  <c r="Q216" i="36"/>
  <c r="J26" i="20"/>
  <c r="Q140" i="16"/>
  <c r="S140" i="16" s="1"/>
  <c r="Q202" i="36"/>
  <c r="S202" i="36" s="1"/>
  <c r="R126" i="36"/>
  <c r="J23" i="20"/>
  <c r="Q156" i="16"/>
  <c r="Q218" i="36"/>
  <c r="R134" i="36"/>
  <c r="J28" i="20"/>
  <c r="Q160" i="16"/>
  <c r="R138" i="36"/>
  <c r="Q222" i="36"/>
  <c r="J32" i="20"/>
  <c r="Q142" i="16"/>
  <c r="Q204" i="36"/>
  <c r="J4" i="20"/>
  <c r="Q144" i="16"/>
  <c r="Q206" i="36"/>
  <c r="J7" i="20"/>
  <c r="Q148" i="16"/>
  <c r="Q210" i="36"/>
  <c r="J11" i="20"/>
  <c r="R65" i="16"/>
  <c r="Q203" i="36"/>
  <c r="R127" i="36"/>
  <c r="J3" i="20"/>
  <c r="R66" i="16"/>
  <c r="Q212" i="36"/>
  <c r="R128" i="36"/>
  <c r="J18" i="20"/>
  <c r="Q153" i="16"/>
  <c r="Q215" i="36"/>
  <c r="R131" i="36"/>
  <c r="J25" i="20"/>
  <c r="R73" i="16"/>
  <c r="Q219" i="36"/>
  <c r="R135" i="36"/>
  <c r="J29" i="20"/>
  <c r="C6" i="16"/>
  <c r="S6" i="15"/>
  <c r="T6" i="15" s="1"/>
  <c r="V6" i="15" s="1"/>
  <c r="T6" i="14"/>
  <c r="V6" i="14" s="1"/>
  <c r="C5" i="16"/>
  <c r="T25" i="15"/>
  <c r="V25" i="15" s="1"/>
  <c r="T28" i="15"/>
  <c r="V28" i="15" s="1"/>
  <c r="T14" i="14"/>
  <c r="V14" i="14" s="1"/>
  <c r="T19" i="15"/>
  <c r="V19" i="15" s="1"/>
  <c r="T21" i="15"/>
  <c r="V21" i="15" s="1"/>
  <c r="Q26" i="15"/>
  <c r="R26" i="15" s="1"/>
  <c r="T26" i="15" s="1"/>
  <c r="V26" i="15" s="1"/>
  <c r="R26" i="14"/>
  <c r="T13" i="15"/>
  <c r="V13" i="15" s="1"/>
  <c r="T42" i="15"/>
  <c r="V42" i="15" s="1"/>
  <c r="T46" i="14"/>
  <c r="V46" i="14" s="1"/>
  <c r="R44" i="14"/>
  <c r="T44" i="14" s="1"/>
  <c r="V44" i="14" s="1"/>
  <c r="Q44" i="15"/>
  <c r="R44" i="15" s="1"/>
  <c r="T44" i="15" s="1"/>
  <c r="V44" i="15" s="1"/>
  <c r="T9" i="14"/>
  <c r="V9" i="14" s="1"/>
  <c r="T10" i="14"/>
  <c r="V10" i="14" s="1"/>
  <c r="T11" i="14"/>
  <c r="V11" i="14" s="1"/>
  <c r="T12" i="14"/>
  <c r="V12" i="14" s="1"/>
  <c r="R18" i="14"/>
  <c r="T18" i="14" s="1"/>
  <c r="V18" i="14" s="1"/>
  <c r="T20" i="14"/>
  <c r="V20" i="14" s="1"/>
  <c r="N26" i="14"/>
  <c r="Q40" i="14"/>
  <c r="N44" i="14"/>
  <c r="Q14" i="15"/>
  <c r="R14" i="15" s="1"/>
  <c r="S16" i="15"/>
  <c r="T16" i="15" s="1"/>
  <c r="V16" i="15" s="1"/>
  <c r="Q22" i="15"/>
  <c r="R22" i="15" s="1"/>
  <c r="R16" i="14"/>
  <c r="T16" i="14" s="1"/>
  <c r="V16" i="14" s="1"/>
  <c r="R29" i="14"/>
  <c r="R30" i="14"/>
  <c r="R34" i="14"/>
  <c r="T34" i="14" s="1"/>
  <c r="V34" i="14" s="1"/>
  <c r="R42" i="14"/>
  <c r="T42" i="14" s="1"/>
  <c r="V42" i="14" s="1"/>
  <c r="Q12" i="15"/>
  <c r="R12" i="15" s="1"/>
  <c r="T12" i="15" s="1"/>
  <c r="V12" i="15" s="1"/>
  <c r="S14" i="15"/>
  <c r="Q20" i="15"/>
  <c r="R20" i="15" s="1"/>
  <c r="T20" i="15" s="1"/>
  <c r="V20" i="15" s="1"/>
  <c r="S22" i="15"/>
  <c r="Q46" i="15"/>
  <c r="R46" i="15" s="1"/>
  <c r="Q11" i="15"/>
  <c r="R11" i="15" s="1"/>
  <c r="T11" i="15" s="1"/>
  <c r="V11" i="15" s="1"/>
  <c r="T29" i="14"/>
  <c r="V29" i="14" s="1"/>
  <c r="Q10" i="15"/>
  <c r="R10" i="15" s="1"/>
  <c r="T10" i="15" s="1"/>
  <c r="V10" i="15" s="1"/>
  <c r="S46" i="15"/>
  <c r="Q9" i="15"/>
  <c r="R9" i="15" s="1"/>
  <c r="T9" i="15" s="1"/>
  <c r="V9" i="15" s="1"/>
  <c r="T32" i="13"/>
  <c r="V32" i="13" s="1"/>
  <c r="N48" i="13"/>
  <c r="S38" i="15"/>
  <c r="T38" i="15" s="1"/>
  <c r="V38" i="15" s="1"/>
  <c r="T38" i="13"/>
  <c r="V38" i="13" s="1"/>
  <c r="Q141" i="16"/>
  <c r="Q64" i="16"/>
  <c r="R154" i="16"/>
  <c r="Q68" i="16"/>
  <c r="Q157" i="16"/>
  <c r="Q72" i="16"/>
  <c r="P36" i="14"/>
  <c r="Q36" i="14"/>
  <c r="R64" i="16"/>
  <c r="R72" i="16"/>
  <c r="R76" i="16"/>
  <c r="R141" i="16"/>
  <c r="Q69" i="16"/>
  <c r="Q155" i="16"/>
  <c r="R69" i="16"/>
  <c r="Q150" i="16"/>
  <c r="R155" i="16"/>
  <c r="Q158" i="16"/>
  <c r="O48" i="12"/>
  <c r="Q66" i="16"/>
  <c r="Q74" i="16"/>
  <c r="P30" i="12"/>
  <c r="R30" i="12" s="1"/>
  <c r="R48" i="12" s="1"/>
  <c r="F24" i="20"/>
  <c r="R70" i="16"/>
  <c r="Q159" i="16"/>
  <c r="Q67" i="16"/>
  <c r="Q75" i="16"/>
  <c r="Q151" i="16"/>
  <c r="R204" i="36" l="1"/>
  <c r="U4" i="20"/>
  <c r="V4" i="20"/>
  <c r="R142" i="16"/>
  <c r="V17" i="20"/>
  <c r="U17" i="20"/>
  <c r="V14" i="20"/>
  <c r="U14" i="20"/>
  <c r="Q132" i="36"/>
  <c r="V26" i="20"/>
  <c r="R216" i="36"/>
  <c r="U26" i="20"/>
  <c r="Q70" i="16"/>
  <c r="S206" i="36"/>
  <c r="B4" i="16"/>
  <c r="E4" i="16" s="1"/>
  <c r="R220" i="36"/>
  <c r="U30" i="20"/>
  <c r="V30" i="20"/>
  <c r="Q136" i="36"/>
  <c r="R158" i="16"/>
  <c r="R207" i="36"/>
  <c r="S207" i="36" s="1"/>
  <c r="V8" i="20"/>
  <c r="U8" i="20"/>
  <c r="R145" i="16"/>
  <c r="S145" i="16" s="1"/>
  <c r="T26" i="14"/>
  <c r="V26" i="14" s="1"/>
  <c r="S146" i="16"/>
  <c r="V9" i="20"/>
  <c r="R208" i="36"/>
  <c r="S208" i="36" s="1"/>
  <c r="U9" i="20"/>
  <c r="R146" i="16"/>
  <c r="V6" i="20"/>
  <c r="U6" i="20"/>
  <c r="R203" i="36"/>
  <c r="U3" i="20"/>
  <c r="V3" i="20"/>
  <c r="Q127" i="36"/>
  <c r="Q65" i="16"/>
  <c r="V21" i="20"/>
  <c r="U21" i="20"/>
  <c r="T15" i="14"/>
  <c r="V15" i="14" s="1"/>
  <c r="S203" i="36"/>
  <c r="V27" i="20"/>
  <c r="R217" i="36"/>
  <c r="U27" i="20"/>
  <c r="Q133" i="36"/>
  <c r="Q71" i="16"/>
  <c r="U19" i="20"/>
  <c r="V19" i="20"/>
  <c r="K81" i="20"/>
  <c r="F90" i="20" s="1"/>
  <c r="L81" i="20"/>
  <c r="G90" i="20" s="1"/>
  <c r="R38" i="14"/>
  <c r="T38" i="14" s="1"/>
  <c r="V38" i="14" s="1"/>
  <c r="R7" i="14"/>
  <c r="T7" i="14" s="1"/>
  <c r="V7" i="14" s="1"/>
  <c r="S204" i="36"/>
  <c r="S211" i="36"/>
  <c r="V11" i="20"/>
  <c r="U11" i="20"/>
  <c r="R210" i="36"/>
  <c r="S210" i="36" s="1"/>
  <c r="R148" i="16"/>
  <c r="V13" i="20"/>
  <c r="U13" i="20"/>
  <c r="Q128" i="36"/>
  <c r="U18" i="20"/>
  <c r="R212" i="36"/>
  <c r="V18" i="20"/>
  <c r="R150" i="16"/>
  <c r="S150" i="16" s="1"/>
  <c r="S216" i="36"/>
  <c r="S142" i="16"/>
  <c r="S149" i="16"/>
  <c r="Q129" i="36"/>
  <c r="V20" i="20"/>
  <c r="R213" i="36"/>
  <c r="S213" i="36" s="1"/>
  <c r="U20" i="20"/>
  <c r="R151" i="16"/>
  <c r="V16" i="20"/>
  <c r="U16" i="20"/>
  <c r="S151" i="16"/>
  <c r="S217" i="36"/>
  <c r="U22" i="20"/>
  <c r="V22" i="20"/>
  <c r="Q137" i="36"/>
  <c r="U31" i="20"/>
  <c r="V31" i="20"/>
  <c r="R221" i="36"/>
  <c r="S221" i="36" s="1"/>
  <c r="R159" i="16"/>
  <c r="S159" i="16" s="1"/>
  <c r="U5" i="20"/>
  <c r="V5" i="20"/>
  <c r="R205" i="36"/>
  <c r="S205" i="36" s="1"/>
  <c r="R143" i="16"/>
  <c r="S143" i="16" s="1"/>
  <c r="U10" i="20"/>
  <c r="R209" i="36"/>
  <c r="V10" i="20"/>
  <c r="R147" i="16"/>
  <c r="S147" i="16" s="1"/>
  <c r="S212" i="36"/>
  <c r="S148" i="16"/>
  <c r="S209" i="36"/>
  <c r="R211" i="36"/>
  <c r="U12" i="20"/>
  <c r="V12" i="20"/>
  <c r="R149" i="16"/>
  <c r="R206" i="36"/>
  <c r="V7" i="20"/>
  <c r="U7" i="20"/>
  <c r="R144" i="16"/>
  <c r="S144" i="16" s="1"/>
  <c r="V15" i="20"/>
  <c r="U15" i="20"/>
  <c r="V28" i="20"/>
  <c r="Q134" i="36"/>
  <c r="R218" i="36"/>
  <c r="S218" i="36" s="1"/>
  <c r="U28" i="20"/>
  <c r="R156" i="16"/>
  <c r="S156" i="16" s="1"/>
  <c r="O46" i="20"/>
  <c r="O67" i="20"/>
  <c r="P48" i="15"/>
  <c r="O73" i="20"/>
  <c r="O70" i="20"/>
  <c r="K33" i="20"/>
  <c r="O45" i="20"/>
  <c r="O48" i="20"/>
  <c r="O55" i="20"/>
  <c r="O61" i="20"/>
  <c r="R215" i="36"/>
  <c r="S215" i="36" s="1"/>
  <c r="Q131" i="36"/>
  <c r="V25" i="20"/>
  <c r="U25" i="20"/>
  <c r="R153" i="16"/>
  <c r="S153" i="16" s="1"/>
  <c r="O50" i="20"/>
  <c r="O69" i="20"/>
  <c r="R222" i="36"/>
  <c r="S222" i="36" s="1"/>
  <c r="U32" i="20"/>
  <c r="Q138" i="36"/>
  <c r="V32" i="20"/>
  <c r="R160" i="16"/>
  <c r="S160" i="16" s="1"/>
  <c r="O53" i="20"/>
  <c r="O49" i="20"/>
  <c r="B7" i="36"/>
  <c r="D7" i="36" s="1"/>
  <c r="O59" i="20"/>
  <c r="O57" i="20"/>
  <c r="O52" i="20"/>
  <c r="D7" i="16"/>
  <c r="T22" i="15"/>
  <c r="V22" i="15" s="1"/>
  <c r="O56" i="20"/>
  <c r="L33" i="20"/>
  <c r="O71" i="20"/>
  <c r="R219" i="36"/>
  <c r="S219" i="36" s="1"/>
  <c r="U29" i="20"/>
  <c r="V29" i="20"/>
  <c r="Q135" i="36"/>
  <c r="Q73" i="16"/>
  <c r="L74" i="20"/>
  <c r="L82" i="20"/>
  <c r="O65" i="20"/>
  <c r="R214" i="36"/>
  <c r="U24" i="20"/>
  <c r="V24" i="20"/>
  <c r="Q130" i="36"/>
  <c r="R152" i="16"/>
  <c r="K74" i="20"/>
  <c r="K82" i="20"/>
  <c r="P44" i="14"/>
  <c r="M72" i="20"/>
  <c r="O72" i="20" s="1"/>
  <c r="M31" i="20"/>
  <c r="M81" i="20"/>
  <c r="O9" i="20"/>
  <c r="X9" i="20"/>
  <c r="W9" i="20"/>
  <c r="W113" i="20" s="1"/>
  <c r="W29" i="20"/>
  <c r="AC160" i="20" s="1"/>
  <c r="AD160" i="20" s="1"/>
  <c r="X29" i="20"/>
  <c r="O29" i="20"/>
  <c r="W17" i="20"/>
  <c r="W121" i="20" s="1"/>
  <c r="O17" i="20"/>
  <c r="X17" i="20"/>
  <c r="O15" i="20"/>
  <c r="W15" i="20"/>
  <c r="X15" i="20"/>
  <c r="X8" i="20"/>
  <c r="W8" i="20"/>
  <c r="W112" i="20" s="1"/>
  <c r="O8" i="20"/>
  <c r="W137" i="20"/>
  <c r="W117" i="20"/>
  <c r="X28" i="20"/>
  <c r="O28" i="20"/>
  <c r="W28" i="20"/>
  <c r="AC159" i="20" s="1"/>
  <c r="AD159" i="20" s="1"/>
  <c r="P26" i="14"/>
  <c r="M64" i="20"/>
  <c r="O64" i="20" s="1"/>
  <c r="M20" i="20"/>
  <c r="O32" i="20"/>
  <c r="W32" i="20"/>
  <c r="AC163" i="20" s="1"/>
  <c r="AD163" i="20" s="1"/>
  <c r="X32" i="20"/>
  <c r="X24" i="20"/>
  <c r="W24" i="20"/>
  <c r="AC155" i="20" s="1"/>
  <c r="O24" i="20"/>
  <c r="W22" i="20"/>
  <c r="W125" i="20" s="1"/>
  <c r="O22" i="20"/>
  <c r="X22" i="20"/>
  <c r="W6" i="20"/>
  <c r="W110" i="20" s="1"/>
  <c r="X6" i="20"/>
  <c r="O6" i="20"/>
  <c r="W16" i="20"/>
  <c r="W120" i="20" s="1"/>
  <c r="X16" i="20"/>
  <c r="O16" i="20"/>
  <c r="W12" i="20"/>
  <c r="O12" i="20"/>
  <c r="X12" i="20"/>
  <c r="W18" i="20"/>
  <c r="W122" i="20" s="1"/>
  <c r="O18" i="20"/>
  <c r="X18" i="20"/>
  <c r="O5" i="20"/>
  <c r="X5" i="20"/>
  <c r="W5" i="20"/>
  <c r="W109" i="20" s="1"/>
  <c r="W10" i="20"/>
  <c r="W114" i="20" s="1"/>
  <c r="O10" i="20"/>
  <c r="X10" i="20"/>
  <c r="O4" i="20"/>
  <c r="W4" i="20"/>
  <c r="W108" i="20" s="1"/>
  <c r="X4" i="20"/>
  <c r="X14" i="20"/>
  <c r="W14" i="20"/>
  <c r="O14" i="20"/>
  <c r="W7" i="20"/>
  <c r="W111" i="20" s="1"/>
  <c r="X7" i="20"/>
  <c r="O7" i="20"/>
  <c r="W21" i="20"/>
  <c r="X21" i="20"/>
  <c r="O21" i="20"/>
  <c r="W26" i="20"/>
  <c r="AC157" i="20" s="1"/>
  <c r="AD157" i="20" s="1"/>
  <c r="O26" i="20"/>
  <c r="X26" i="20"/>
  <c r="X3" i="20"/>
  <c r="O3" i="20"/>
  <c r="W3" i="20"/>
  <c r="W107" i="20" s="1"/>
  <c r="W30" i="20"/>
  <c r="AC161" i="20" s="1"/>
  <c r="AD161" i="20" s="1"/>
  <c r="O30" i="20"/>
  <c r="X30" i="20"/>
  <c r="X11" i="20"/>
  <c r="W11" i="20"/>
  <c r="W115" i="20" s="1"/>
  <c r="O11" i="20"/>
  <c r="S30" i="14"/>
  <c r="T30" i="14" s="1"/>
  <c r="T30" i="13"/>
  <c r="V30" i="13" s="1"/>
  <c r="V48" i="13" s="1"/>
  <c r="N33" i="20"/>
  <c r="N81" i="20"/>
  <c r="I90" i="20" s="1"/>
  <c r="O54" i="20"/>
  <c r="X13" i="20"/>
  <c r="O13" i="20"/>
  <c r="O63" i="20"/>
  <c r="N82" i="20"/>
  <c r="N74" i="20"/>
  <c r="O23" i="20"/>
  <c r="X23" i="20"/>
  <c r="W23" i="20"/>
  <c r="B5" i="16"/>
  <c r="D5" i="16" s="1"/>
  <c r="B5" i="36"/>
  <c r="P48" i="13"/>
  <c r="B16" i="36"/>
  <c r="E4" i="36"/>
  <c r="E5" i="16"/>
  <c r="E5" i="36"/>
  <c r="G5" i="36" s="1"/>
  <c r="V106" i="20"/>
  <c r="AB153" i="20"/>
  <c r="Q165" i="36"/>
  <c r="Q168" i="36" s="1"/>
  <c r="C4" i="36"/>
  <c r="F74" i="20"/>
  <c r="F82" i="20"/>
  <c r="J65" i="20"/>
  <c r="W27" i="20"/>
  <c r="AC158" i="20" s="1"/>
  <c r="AD158" i="20" s="1"/>
  <c r="X27" i="20"/>
  <c r="O27" i="20"/>
  <c r="O68" i="20"/>
  <c r="V124" i="20"/>
  <c r="V141" i="20"/>
  <c r="W19" i="20"/>
  <c r="X19" i="20"/>
  <c r="V120" i="20"/>
  <c r="V117" i="20"/>
  <c r="V137" i="20"/>
  <c r="V121" i="20"/>
  <c r="V123" i="20"/>
  <c r="V140" i="20"/>
  <c r="V125" i="20"/>
  <c r="V119" i="20"/>
  <c r="V139" i="20"/>
  <c r="V116" i="20"/>
  <c r="V136" i="20"/>
  <c r="V122" i="20"/>
  <c r="T24" i="20"/>
  <c r="S24" i="20"/>
  <c r="AB155" i="20" s="1"/>
  <c r="R24" i="20"/>
  <c r="Q24" i="20"/>
  <c r="V138" i="20"/>
  <c r="V118" i="20"/>
  <c r="O60" i="20"/>
  <c r="O19" i="20"/>
  <c r="S154" i="16"/>
  <c r="F33" i="20"/>
  <c r="R130" i="36"/>
  <c r="Q214" i="36"/>
  <c r="J24" i="20"/>
  <c r="J33" i="20" s="1"/>
  <c r="F5" i="16"/>
  <c r="T48" i="13"/>
  <c r="S141" i="16"/>
  <c r="Q40" i="15"/>
  <c r="R40" i="15" s="1"/>
  <c r="T40" i="15" s="1"/>
  <c r="V40" i="15" s="1"/>
  <c r="R40" i="14"/>
  <c r="T40" i="14" s="1"/>
  <c r="V40" i="14" s="1"/>
  <c r="T46" i="15"/>
  <c r="V46" i="15" s="1"/>
  <c r="T14" i="15"/>
  <c r="V14" i="15" s="1"/>
  <c r="S157" i="16"/>
  <c r="Q36" i="15"/>
  <c r="R36" i="15" s="1"/>
  <c r="R36" i="14"/>
  <c r="C4" i="16"/>
  <c r="P48" i="12"/>
  <c r="Q103" i="16"/>
  <c r="Q106" i="16" s="1"/>
  <c r="Q152" i="16"/>
  <c r="R68" i="16"/>
  <c r="S155" i="16"/>
  <c r="G91" i="20" l="1"/>
  <c r="S49" i="36"/>
  <c r="S50" i="36" s="1"/>
  <c r="F91" i="20"/>
  <c r="R49" i="36"/>
  <c r="R50" i="36" s="1"/>
  <c r="S152" i="16"/>
  <c r="S214" i="36"/>
  <c r="S30" i="15"/>
  <c r="S48" i="14"/>
  <c r="F6" i="36" s="1"/>
  <c r="AD155" i="20"/>
  <c r="G96" i="20"/>
  <c r="L83" i="20"/>
  <c r="F96" i="20"/>
  <c r="R55" i="36" s="1"/>
  <c r="K83" i="20"/>
  <c r="G5" i="16"/>
  <c r="W119" i="20"/>
  <c r="W139" i="20"/>
  <c r="W124" i="20"/>
  <c r="W141" i="20"/>
  <c r="W116" i="20"/>
  <c r="W136" i="20"/>
  <c r="W20" i="20"/>
  <c r="AC154" i="20" s="1"/>
  <c r="AD154" i="20" s="1"/>
  <c r="O20" i="20"/>
  <c r="X20" i="20"/>
  <c r="X31" i="20"/>
  <c r="O31" i="20"/>
  <c r="W31" i="20"/>
  <c r="AC162" i="20" s="1"/>
  <c r="AD162" i="20" s="1"/>
  <c r="W118" i="20"/>
  <c r="W138" i="20"/>
  <c r="O81" i="20"/>
  <c r="I91" i="20"/>
  <c r="W49" i="36"/>
  <c r="W50" i="36" s="1"/>
  <c r="I96" i="20"/>
  <c r="N83" i="20"/>
  <c r="W106" i="20"/>
  <c r="AC153" i="20"/>
  <c r="AD153" i="20" s="1"/>
  <c r="C16" i="36"/>
  <c r="C17" i="36" s="1"/>
  <c r="D5" i="36"/>
  <c r="J82" i="20"/>
  <c r="J83" i="20" s="1"/>
  <c r="J74" i="20"/>
  <c r="F95" i="20"/>
  <c r="F83" i="20"/>
  <c r="B15" i="36"/>
  <c r="D4" i="36"/>
  <c r="C8" i="36"/>
  <c r="F4" i="36"/>
  <c r="G4" i="36" s="1"/>
  <c r="V126" i="20"/>
  <c r="V142" i="20"/>
  <c r="W123" i="20"/>
  <c r="W140" i="20"/>
  <c r="H90" i="20"/>
  <c r="V30" i="14"/>
  <c r="T36" i="14"/>
  <c r="V36" i="14" s="1"/>
  <c r="D4" i="16"/>
  <c r="C8" i="16"/>
  <c r="F4" i="16"/>
  <c r="G4" i="16" s="1"/>
  <c r="T36" i="15"/>
  <c r="V36" i="15" s="1"/>
  <c r="T30" i="15" l="1"/>
  <c r="V30" i="15" s="1"/>
  <c r="S48" i="15"/>
  <c r="F7" i="16" s="1"/>
  <c r="F6" i="16"/>
  <c r="S55" i="36"/>
  <c r="S56" i="36" s="1"/>
  <c r="G97" i="20"/>
  <c r="W142" i="20"/>
  <c r="I97" i="20"/>
  <c r="W55" i="36"/>
  <c r="W56" i="36" s="1"/>
  <c r="W126" i="20"/>
  <c r="E15" i="36"/>
  <c r="B17" i="36"/>
  <c r="R54" i="36"/>
  <c r="J95" i="20"/>
  <c r="F97" i="20"/>
  <c r="T49" i="36"/>
  <c r="H91" i="20"/>
  <c r="J90" i="20"/>
  <c r="N32" i="14"/>
  <c r="Q32" i="14"/>
  <c r="F7" i="36" l="1"/>
  <c r="N48" i="14"/>
  <c r="B6" i="36" s="1"/>
  <c r="M66" i="20"/>
  <c r="M25" i="20"/>
  <c r="T50" i="36"/>
  <c r="U49" i="36"/>
  <c r="U50" i="36" s="1"/>
  <c r="R56" i="36"/>
  <c r="U54" i="36"/>
  <c r="P32" i="14"/>
  <c r="R32" i="14"/>
  <c r="R48" i="14" s="1"/>
  <c r="T32" i="14"/>
  <c r="Q32" i="15"/>
  <c r="P48" i="14" l="1"/>
  <c r="B6" i="16"/>
  <c r="D6" i="16" s="1"/>
  <c r="W25" i="20"/>
  <c r="AC156" i="20" s="1"/>
  <c r="AD156" i="20" s="1"/>
  <c r="X25" i="20"/>
  <c r="O25" i="20"/>
  <c r="O33" i="20" s="1"/>
  <c r="M33" i="20"/>
  <c r="O66" i="20"/>
  <c r="M82" i="20"/>
  <c r="M74" i="20"/>
  <c r="B8" i="16"/>
  <c r="E6" i="16"/>
  <c r="G6" i="16" s="1"/>
  <c r="E6" i="36"/>
  <c r="G6" i="36" s="1"/>
  <c r="T48" i="14"/>
  <c r="D16" i="36"/>
  <c r="E16" i="36" s="1"/>
  <c r="E17" i="36" s="1"/>
  <c r="D6" i="36"/>
  <c r="B8" i="36"/>
  <c r="R32" i="15"/>
  <c r="V32" i="14"/>
  <c r="V48" i="14" s="1"/>
  <c r="T32" i="15" l="1"/>
  <c r="V32" i="15" s="1"/>
  <c r="V48" i="15" s="1"/>
  <c r="R50" i="15"/>
  <c r="H96" i="20"/>
  <c r="M83" i="20"/>
  <c r="O74" i="20"/>
  <c r="O82" i="20"/>
  <c r="O83" i="20" s="1"/>
  <c r="D17" i="36"/>
  <c r="R48" i="15"/>
  <c r="T48" i="15"/>
  <c r="T55" i="36" l="1"/>
  <c r="H97" i="20"/>
  <c r="J96" i="20"/>
  <c r="E7" i="16"/>
  <c r="G7" i="16" s="1"/>
  <c r="E7" i="36"/>
  <c r="G7" i="36" s="1"/>
  <c r="T56" i="36" l="1"/>
  <c r="U55" i="36"/>
  <c r="U5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AES GESTIOM LTDA AES GESTIOM LTDA</author>
  </authors>
  <commentList>
    <comment ref="AG27" authorId="0" shapeId="0" xr:uid="{00000000-0006-0000-0E00-000001000000}">
      <text>
        <r>
          <rPr>
            <b/>
            <sz val="9"/>
            <color indexed="81"/>
            <rFont val="Tahoma"/>
            <family val="2"/>
          </rPr>
          <t xml:space="preserve">Seguimientos Semestrales </t>
        </r>
        <r>
          <rPr>
            <sz val="9"/>
            <color indexed="81"/>
            <rFont val="Tahoma"/>
            <family val="2"/>
          </rPr>
          <t xml:space="preserve">
</t>
        </r>
      </text>
    </comment>
    <comment ref="BE27" authorId="0" shapeId="0" xr:uid="{00000000-0006-0000-0E00-000002000000}">
      <text>
        <r>
          <rPr>
            <b/>
            <sz val="9"/>
            <color indexed="81"/>
            <rFont val="Tahoma"/>
            <family val="2"/>
          </rPr>
          <t xml:space="preserve">Seguimientos Semestrales </t>
        </r>
        <r>
          <rPr>
            <sz val="9"/>
            <color indexed="81"/>
            <rFont val="Tahoma"/>
            <family val="2"/>
          </rPr>
          <t xml:space="preserve">
</t>
        </r>
      </text>
    </comment>
    <comment ref="AG41" authorId="0" shapeId="0" xr:uid="{00000000-0006-0000-0E00-000003000000}">
      <text>
        <r>
          <rPr>
            <b/>
            <sz val="9"/>
            <color indexed="81"/>
            <rFont val="Tahoma"/>
            <family val="2"/>
          </rPr>
          <t xml:space="preserve">Seguimientos Semestrales </t>
        </r>
        <r>
          <rPr>
            <sz val="9"/>
            <color indexed="81"/>
            <rFont val="Tahoma"/>
            <family val="2"/>
          </rPr>
          <t xml:space="preserve">
</t>
        </r>
      </text>
    </comment>
    <comment ref="BE41" authorId="0" shapeId="0" xr:uid="{00000000-0006-0000-0E00-000004000000}">
      <text>
        <r>
          <rPr>
            <b/>
            <sz val="9"/>
            <color indexed="81"/>
            <rFont val="Tahoma"/>
            <family val="2"/>
          </rPr>
          <t xml:space="preserve">Seguimientos Semestrales </t>
        </r>
        <r>
          <rPr>
            <sz val="9"/>
            <color indexed="81"/>
            <rFont val="Tahoma"/>
            <family val="2"/>
          </rPr>
          <t xml:space="preserve">
</t>
        </r>
      </text>
    </comment>
  </commentList>
</comments>
</file>

<file path=xl/sharedStrings.xml><?xml version="1.0" encoding="utf-8"?>
<sst xmlns="http://schemas.openxmlformats.org/spreadsheetml/2006/main" count="4655" uniqueCount="1607">
  <si>
    <t>PLAN ESTRATEGICO 2018 -2022</t>
  </si>
  <si>
    <t>PND2018-2022 "PACTO POR COLOMBIA - PACTO POR LA EQUIDAD"</t>
  </si>
  <si>
    <t>ARTICULACION</t>
  </si>
  <si>
    <t>METAS 2021</t>
  </si>
  <si>
    <t>RESPONSABLES</t>
  </si>
  <si>
    <t>INDICADOR</t>
  </si>
  <si>
    <t>FECHA PROGRAMADA</t>
  </si>
  <si>
    <t>PACTO</t>
  </si>
  <si>
    <t>LINEAS</t>
  </si>
  <si>
    <t>DIMENSIONES DEL MIPG</t>
  </si>
  <si>
    <t>POLITICA DE GESTION Y DESEMPEÑO INSTITUCIONAL</t>
  </si>
  <si>
    <t xml:space="preserve">PROCESO ASOCIADO </t>
  </si>
  <si>
    <t>OBJETIVO INSTITUCIONAL</t>
  </si>
  <si>
    <t>Por el emprendimiento la formalización y la productividad</t>
  </si>
  <si>
    <t>TRANSFORMACIÓN EMPRESARIAL: Creatividad, innovación y tecnología para la productividad</t>
  </si>
  <si>
    <t>Direccionamiento Estratégico y Planeación</t>
  </si>
  <si>
    <t xml:space="preserve">Planeación Institucional </t>
  </si>
  <si>
    <t>Direccionamiento Estratégico</t>
  </si>
  <si>
    <t>Implementar un Modelo de Gestión Basado en Resultados</t>
  </si>
  <si>
    <t>Implementar la planeación estratégica de la entidad</t>
  </si>
  <si>
    <t>Comité Institucional de Gestión y Desempeño</t>
  </si>
  <si>
    <t xml:space="preserve">Informe de Seguimiento al Plan Estratégico </t>
  </si>
  <si>
    <t>Gestión por valores para Resultado</t>
  </si>
  <si>
    <t>Gestión presupuestal y eficiencia del gasto público</t>
  </si>
  <si>
    <t xml:space="preserve">Gestión Financiera </t>
  </si>
  <si>
    <t>Incrementar los ingresos</t>
  </si>
  <si>
    <t>En el presupuesto de ingresos, a 31 de diciembre de 2021, haber recaudado el 100% del presupuesto apropiado $56.005.034.00</t>
  </si>
  <si>
    <t>Grupo de Gestión Financiera-Líder de Presupuesto</t>
  </si>
  <si>
    <t xml:space="preserve">Recaudo Total </t>
  </si>
  <si>
    <t xml:space="preserve">Por la legalidad </t>
  </si>
  <si>
    <t>ALIANZA CONTRA LA CORRUPCIÓN: Tolerancia cero con los corruptos</t>
  </si>
  <si>
    <t>Información y Comunicación</t>
  </si>
  <si>
    <t>Transparencia, acceso a la información y lucha contra la corrupción</t>
  </si>
  <si>
    <t>Reposicionar la Imagen corporativa de la Imprenta Nacional</t>
  </si>
  <si>
    <t>Formular, aprobar y socializar Política de Transparencia, acceso a la información, y lucha contra la corrupción</t>
  </si>
  <si>
    <t xml:space="preserve">Oficina de Sistemas y Oficina Asesora de Planeación </t>
  </si>
  <si>
    <t>Política aprobada y socializada</t>
  </si>
  <si>
    <t>Gestión del Conocimiento y la Innovación</t>
  </si>
  <si>
    <t>Gestión de Conocimiento e Innovación</t>
  </si>
  <si>
    <t>Gestión del Talento Humano</t>
  </si>
  <si>
    <t>Innovar en productos y servicios que den respuesta a las oportunidades del mercado</t>
  </si>
  <si>
    <t>Formular, aprobar y socializar Política de Conocimiento e innovación</t>
  </si>
  <si>
    <t xml:space="preserve">Grupo Talento Humano y Oficina Asesora de Planeación </t>
  </si>
  <si>
    <t>Fortalecimiento organizacional y simplificación de procesos</t>
  </si>
  <si>
    <t>Mejorar la Gestión de Costos y Gastos</t>
  </si>
  <si>
    <t xml:space="preserve">Formular, aprobar y socializar las Políticas Contables </t>
  </si>
  <si>
    <t>Comité Sostenibilidad Contable</t>
  </si>
  <si>
    <t>Transversales</t>
  </si>
  <si>
    <t>Pacto por una gestión pública efectiva</t>
  </si>
  <si>
    <t xml:space="preserve">Evaluación de Resultados </t>
  </si>
  <si>
    <t>Seguimiento y evaluación del desempeño institucional</t>
  </si>
  <si>
    <t>Seguimiento, evaluación y Mejora</t>
  </si>
  <si>
    <t>Implementar practicas sostenibles que mejoren la imagen y el proceso productivo</t>
  </si>
  <si>
    <t>Formular, aprobar y socializar la Política de Seguimiento y evaluación del desempeño institucional</t>
  </si>
  <si>
    <t>Oficina Asesora de Planeación - Oficina de Control Interno</t>
  </si>
  <si>
    <t>Control Interno</t>
  </si>
  <si>
    <t>Formular, aprobar y socializar la Política de Control Interno</t>
  </si>
  <si>
    <t>Comité Institucional de Coordinación de Control Interno</t>
  </si>
  <si>
    <t>Planeación institucional</t>
  </si>
  <si>
    <t xml:space="preserve">Formular, aprobar y socializar la Política de Planeación Institucional </t>
  </si>
  <si>
    <t>Oficina Asesora de Planeación</t>
  </si>
  <si>
    <t>Información y comunicación</t>
  </si>
  <si>
    <t>Gestión documental</t>
  </si>
  <si>
    <t>Mejorar la comunicación entre las diferentes áreas y procesos</t>
  </si>
  <si>
    <t>Actualizar, Aprobar y Socializar  el Manual de Comunicaciones</t>
  </si>
  <si>
    <t xml:space="preserve">Oficina Asesora de Planeación </t>
  </si>
  <si>
    <t>Manual de Comunicaciones Socializado y aprobado</t>
  </si>
  <si>
    <t>1er Trimestre</t>
  </si>
  <si>
    <t>Crear, comunicar y entregar valor</t>
  </si>
  <si>
    <t>Actualizar, Aprobar y Socializar  el Manual Operativo</t>
  </si>
  <si>
    <t>Grupo de Gestión integral</t>
  </si>
  <si>
    <t>Manual Operativo socializado y aprobado</t>
  </si>
  <si>
    <t>Elaborar, aprobar y socializar la guía y seguimiento al Plan de acción</t>
  </si>
  <si>
    <t>Guía del Plan de Acción socializada y aprobada</t>
  </si>
  <si>
    <t>Actualizar, aprobar y socializar la guía de indicadores</t>
  </si>
  <si>
    <t>Manual de indicadores socializado y aprobado</t>
  </si>
  <si>
    <t>2do Trimestre</t>
  </si>
  <si>
    <t>Organizar los indicadores por proceso y su matriz de medición</t>
  </si>
  <si>
    <t xml:space="preserve">Consolidado de indicadores </t>
  </si>
  <si>
    <t>Establecer planes de mejora a las recomendaciones del SCI</t>
  </si>
  <si>
    <t>Oficina Asesora de Planeación - Gestión Integral</t>
  </si>
  <si>
    <t>Planes de mejora establecidos con las recomendaciones del SCI</t>
  </si>
  <si>
    <t>3er Trimestre</t>
  </si>
  <si>
    <t>Actualizar, aprobar y socializar la guía de Gestión del Riesgo</t>
  </si>
  <si>
    <t>Guía de Gestión del Riesgo socializada y aprobada</t>
  </si>
  <si>
    <t>4to Trimestre</t>
  </si>
  <si>
    <t>Establecer la matriz de los riesgos de gestión</t>
  </si>
  <si>
    <t>Matriz de los riesgos de gestión</t>
  </si>
  <si>
    <t>ENTORNO PARA CRECER; Formalización emprendimiento y dinamización empresarial</t>
  </si>
  <si>
    <t>Talento Humano</t>
  </si>
  <si>
    <t>Gestión Estratégica de Talento humano</t>
  </si>
  <si>
    <t xml:space="preserve">Elaborar y hacer seguimiento trimestral a los Acuerdos de Gestión de los Gerentes Públicos de la Entidad </t>
  </si>
  <si>
    <t>Jefe Oficina Asesora de Planeación y Coordinador Grupo de Desarrollo del Talento Humano</t>
  </si>
  <si>
    <t>Seguimiento realizado</t>
  </si>
  <si>
    <t>Trimestral</t>
  </si>
  <si>
    <t>4 seguimientos</t>
  </si>
  <si>
    <t>Alianza contra la corrupción: tolerancia cero con los corruptos</t>
  </si>
  <si>
    <t xml:space="preserve">Actualizar la información publicada en el normograma </t>
  </si>
  <si>
    <t>Oficina Jurídica</t>
  </si>
  <si>
    <t>Información actualizada en el normograma</t>
  </si>
  <si>
    <t>Pacto por la sostenibilidad</t>
  </si>
  <si>
    <t>Sectores comprometidos con la sostenibilidad y la mitigación del cambio climático</t>
  </si>
  <si>
    <t xml:space="preserve">Ejecutar en un  100% el Plan Institucional de Gestión Ambiental </t>
  </si>
  <si>
    <t>Grupo de Mejora Continua</t>
  </si>
  <si>
    <t>No. de Actividades cumplidas</t>
  </si>
  <si>
    <t>No. de actividades programadas  del PIGA</t>
  </si>
  <si>
    <t xml:space="preserve">Mejora la gestión de costos y gastos </t>
  </si>
  <si>
    <t xml:space="preserve">Implementar procedimiento para análisis de información Financiera </t>
  </si>
  <si>
    <t>Subgerencia Administrativa y Financiera y Oficina Asesora de Planeación</t>
  </si>
  <si>
    <t>Procedimiento implementado</t>
  </si>
  <si>
    <t>Desarrollar una cultura laborar orientada a la participación, autocontrol y sentido de pertenencia</t>
  </si>
  <si>
    <t>Establecer canales de comunicación interna (denuncia anónima y Encuesta interna)</t>
  </si>
  <si>
    <t>Oficina Asesora de Planeación y Grupo de talento Humano</t>
  </si>
  <si>
    <t>Canal de Comunicación establecido</t>
  </si>
  <si>
    <t>Gestión Documental y Activos Fijos</t>
  </si>
  <si>
    <t>Ejecutar en un  100% el Plan Institucional de Archivos de la Entidad ­PINAR</t>
  </si>
  <si>
    <t>Líder Grupo de Gestión Documental y Activos Fijos</t>
  </si>
  <si>
    <t>% de avance del plan</t>
  </si>
  <si>
    <t>Gestión por valores para resultado</t>
  </si>
  <si>
    <t xml:space="preserve">Gestión de Adquisición y Almacén </t>
  </si>
  <si>
    <t>Ejecutar el 92% del presupuesto de gastos del Plan de Adquisiciones $36.753.850.000</t>
  </si>
  <si>
    <t>Coordinador Grupo de Gestión Administrativa</t>
  </si>
  <si>
    <t>Presupuesto ejecutado</t>
  </si>
  <si>
    <t>Por la Equidad</t>
  </si>
  <si>
    <t>TRABAJO DECENTE: Acceso a mercados e ingresos dignos: acelerando la inclusión productiva</t>
  </si>
  <si>
    <t>Desarrollar programas de fortalecimiento de capacidades en personal propio de la INC</t>
  </si>
  <si>
    <t>Ejecutar en un  100% el Plan Estratégico de Talento Humano</t>
  </si>
  <si>
    <t>Coordinador Grupo de Talento Humano</t>
  </si>
  <si>
    <t xml:space="preserve">Diseñar y ejecutar en un 100% el Plan de Capacitación </t>
  </si>
  <si>
    <t>Ejecutar en un 100% el plan institucional de Bienestar Social e Incentivos</t>
  </si>
  <si>
    <t>Ejecutar en un 100% el  Plan de Trabajo Anual en Seguridad y Salud en el Trabajo</t>
  </si>
  <si>
    <t>Número de actividades cumplidas</t>
  </si>
  <si>
    <t>Número de actividades programadas</t>
  </si>
  <si>
    <t>Transparencia, acceso a la información pública y lucha contra la corrupción</t>
  </si>
  <si>
    <t>Ejecutar en un 100% el Plan Anticorrupción y de Atención al Ciudadano</t>
  </si>
  <si>
    <t>Jefe Oficina Asesora de Planeación</t>
  </si>
  <si>
    <t>Gobierno Digital</t>
  </si>
  <si>
    <t>Gestión de las TIC</t>
  </si>
  <si>
    <t>Integrar los sistemas de información</t>
  </si>
  <si>
    <t>Ejecutar en un 60% el Plan Estratégico de Tecnologías de la Información y las Comunicaciones ­ PETIC</t>
  </si>
  <si>
    <t>Jefe Oficina de Sistemas e Informática</t>
  </si>
  <si>
    <t>Seguridad Digital</t>
  </si>
  <si>
    <t>Ejecutar en un 100% el  Plan de Seguridad y Privacidad de la Información</t>
  </si>
  <si>
    <t>OBSERVACIONES</t>
  </si>
  <si>
    <t>VALORES DEL INDICADOR</t>
  </si>
  <si>
    <t>AVANCE A LA FECHA</t>
  </si>
  <si>
    <t xml:space="preserve">AVANCE ESPERADO A LA FECHA </t>
  </si>
  <si>
    <t>CUMPLIMIENTO A LA FECHA</t>
  </si>
  <si>
    <t>31 DE MARZO DE 2021</t>
  </si>
  <si>
    <t>IMPRENTA NACIONAL DE COLOMBIA</t>
  </si>
  <si>
    <t>GRUPO TALENTO HUMANO</t>
  </si>
  <si>
    <t>ÍTEM</t>
  </si>
  <si>
    <t>ACCIONES O ACTIVIDAD A REALIZAR</t>
  </si>
  <si>
    <t>META</t>
  </si>
  <si>
    <t>PARTICIPACIÓN PORCENTUAL PROCESO</t>
  </si>
  <si>
    <t xml:space="preserve">AVANCE TOTAL COMPONENTE Y PLAN </t>
  </si>
  <si>
    <t>Tema</t>
  </si>
  <si>
    <t>Responsable</t>
  </si>
  <si>
    <t>Planeación</t>
  </si>
  <si>
    <t xml:space="preserve">Definir las políticas de Gestión del Talento Humano, Integridad y Gestión del Conocimiento </t>
  </si>
  <si>
    <t xml:space="preserve">Elaborar, aprobar y Socializar las 3 políticas relacionadas con la Gestión del Talento Humano </t>
  </si>
  <si>
    <t xml:space="preserve">Políticas elaboradas, aprobadas y socializadas </t>
  </si>
  <si>
    <t xml:space="preserve">Grupo Talento Humano </t>
  </si>
  <si>
    <t>http://www.imprenta.gov.co/documents/10280/8174690/Politicas+Institucionales-2021.pdf/600af07b-0fd4-4bf3-b636-7954a4bbdb79</t>
  </si>
  <si>
    <t xml:space="preserve">Diagnóstico </t>
  </si>
  <si>
    <t xml:space="preserve">Diligenciar el autodiagnóstico de la Política de Gestión del Talento Humano </t>
  </si>
  <si>
    <t xml:space="preserve">Mejorar en 2 puntos porcentuales el grado de madurez de la Gestión del Talento Humano en la Imprenta Nacional </t>
  </si>
  <si>
    <t>Avance del Autodiagnostico de la Politica de Gesitón de Talento Humano 2021</t>
  </si>
  <si>
    <t>Grupo Talento Humano</t>
  </si>
  <si>
    <t>(Porcentaje de Madurez de la gestión de talento Humano +2% )</t>
  </si>
  <si>
    <t>Vinculación</t>
  </si>
  <si>
    <t>Asegurar el cumplimiento de los requisitos del perfil requerido, los establecidos en la Ley y las competencias para el cargo. El proceso incluye la inducción y entrenamiento</t>
  </si>
  <si>
    <t xml:space="preserve">El 100% de los servidores públicos que ingresan deben tener diligenciado los formatos respectivos. </t>
  </si>
  <si>
    <t xml:space="preserve">Formatos diligenciados </t>
  </si>
  <si>
    <t>Permanente</t>
  </si>
  <si>
    <t>Nuevos servidores públicos vinculados</t>
  </si>
  <si>
    <t>Vincular la entidad personas con discapacidad (Dec 2011 de  2017)  y jóvenes sin experiencia (Dec. 2365 de 2019), permitirá no solo cumplir los requerimientos del Gobierno, sino contribuir con la responsabilidad social de la entidad.</t>
  </si>
  <si>
    <t>Vincular a dos personas en cada una de estas condiciones a 31 de diciembre de 2021</t>
  </si>
  <si>
    <t>Personas vinculadas (Dec 2011/2017 y 2365/19)</t>
  </si>
  <si>
    <t>Gerencia General y Grupo Talento Humano</t>
  </si>
  <si>
    <t>2 personas a vincular</t>
  </si>
  <si>
    <t>SIGEP</t>
  </si>
  <si>
    <t>Verificar la información cargada en el SIGEP</t>
  </si>
  <si>
    <t xml:space="preserve">Publicar seguimiento por áreas del cumplimento de este deber de los servidores públicos </t>
  </si>
  <si>
    <t xml:space="preserve">Informe socializado </t>
  </si>
  <si>
    <t xml:space="preserve">Código de integridad </t>
  </si>
  <si>
    <t>Establecer el cronograma de actividades para la socialización e interiorización del Código de Integridad por parte de los todos los servidores y garantizar su cumplimiento en el ejercicio de sus funciones</t>
  </si>
  <si>
    <t>Avance del cronograma para la socialización e interiorización del Código de integridad</t>
  </si>
  <si>
    <t>% de avance del cronograma</t>
  </si>
  <si>
    <t xml:space="preserve">Caracterización del empleo </t>
  </si>
  <si>
    <t xml:space="preserve">Actualizar el Manual de Funciones y Competencias de los Empleados Públicos. </t>
  </si>
  <si>
    <t>Diseñar el proyecto de Manual de funciones de Empleados Públicos</t>
  </si>
  <si>
    <t xml:space="preserve">Adopción de manual de funciones </t>
  </si>
  <si>
    <t>Directivos y Grupo Talento Humano</t>
  </si>
  <si>
    <t>Actualizar el Manual de actividades y roles de cargos de los Trabajadores Oficiales. Actualizar los Perfiles de cargos</t>
  </si>
  <si>
    <t xml:space="preserve">Diseñar proyecto de manual de actividades </t>
  </si>
  <si>
    <t>Proyecto presentado al CRL</t>
  </si>
  <si>
    <t>Caracterización del Servidor Público de la INC</t>
  </si>
  <si>
    <t>Caracterizar la población-trabajadores (género, edad, estado civil, nivel de escolaridad, habilidades,  tiempo de servicio, número de hijos, trazabilidad de aspectos administrativos, pre pensionados, cabezas de familia, limitaciones físicas, fuero sindical, etc.).</t>
  </si>
  <si>
    <t xml:space="preserve">Elaborar y socializar la caracterización del servidor publico de la Imprenta Nacional </t>
  </si>
  <si>
    <t xml:space="preserve">Caracterización socializada </t>
  </si>
  <si>
    <t xml:space="preserve">Gestión del conocimiento </t>
  </si>
  <si>
    <t xml:space="preserve">Organizar una feria del conocimiento Institucional </t>
  </si>
  <si>
    <t xml:space="preserve">Realizar una feria del conocimiento institucional </t>
  </si>
  <si>
    <t xml:space="preserve">Feria realizada </t>
  </si>
  <si>
    <t>Evaluación Gestión por resultados</t>
  </si>
  <si>
    <t>Contar con un mecanismo para medir  la gestión de resultados de los Trabajadores Oficiales, para el fortalecimiento de la competencia</t>
  </si>
  <si>
    <t>Contar con una herramienta para la medición de la gestión de resultados revisado por el CRL</t>
  </si>
  <si>
    <t>Herramienta revisada (Acta del CRL)</t>
  </si>
  <si>
    <t>Grupo de Mejora Continua y Grupo Talento Humano</t>
  </si>
  <si>
    <t>Conocer la percepción de los servidores acerca de los procesos, estructura y talento humano de la empresa</t>
  </si>
  <si>
    <t>Lograr que el clima laboral tenga una favorabilidad del  75% del talento humano</t>
  </si>
  <si>
    <t>Informe de medición del clima laboral</t>
  </si>
  <si>
    <t>Gerencia, Grupo Talento Humano - Subgerencia Administrativa y Financiera</t>
  </si>
  <si>
    <t xml:space="preserve">TOTALES </t>
  </si>
  <si>
    <t>OBSERVACION</t>
  </si>
  <si>
    <t xml:space="preserve">Actividades del rubro de bienestar </t>
  </si>
  <si>
    <t xml:space="preserve">Identificar las necesidades de bienestar y consolidar estadísticas de los eventos de bienestar </t>
  </si>
  <si>
    <t xml:space="preserve">Estudio de análisis de necesidades y elaborar programa de bienestar de actividades </t>
  </si>
  <si>
    <t>Programa de bienestar ajustado</t>
  </si>
  <si>
    <t>Comité de bienestar social</t>
  </si>
  <si>
    <t>Bachilleres</t>
  </si>
  <si>
    <t xml:space="preserve">Incentivar la culminación de la educación media de los trabajadores oficiales </t>
  </si>
  <si>
    <t xml:space="preserve">Diseñar el proyecto y obtención de recursos </t>
  </si>
  <si>
    <t xml:space="preserve">Lograr que el  50% de los trabajadores que en la actualidad les falta terminar bachillerato, alcancen a cumplir esta meta personal </t>
  </si>
  <si>
    <t xml:space="preserve">Estadísticas de beneficios al personal </t>
  </si>
  <si>
    <t xml:space="preserve">Establecer el balance social por los beneficios de los servidores públicos </t>
  </si>
  <si>
    <t>Socializar los resultados del balance social</t>
  </si>
  <si>
    <t>Balance social socializado</t>
  </si>
  <si>
    <t>Trabajo en casa y horario flexible</t>
  </si>
  <si>
    <t>Reglamentar el trabajo en casa y/o horario flexible</t>
  </si>
  <si>
    <t xml:space="preserve">Reglamento aprobado por la Gerencia </t>
  </si>
  <si>
    <t xml:space="preserve">Reglamento aprobado </t>
  </si>
  <si>
    <t>Grupo Talento Humano - Gerencia General</t>
  </si>
  <si>
    <t>Servimos</t>
  </si>
  <si>
    <t xml:space="preserve">Establecer el proyecto para el uso del programa Servimos </t>
  </si>
  <si>
    <t xml:space="preserve">Proyecto revisado por la gerencia </t>
  </si>
  <si>
    <t>Proyecto revisado</t>
  </si>
  <si>
    <t xml:space="preserve">Pre pensionados </t>
  </si>
  <si>
    <t xml:space="preserve">Establecer e implementar el proyecto para la preparación del retiro laboral </t>
  </si>
  <si>
    <t>Proyecto aprobado por la Gerencia e implementado en un 30%</t>
  </si>
  <si>
    <t>Proyecto aprobado y avance del proyecto</t>
  </si>
  <si>
    <t>RESPONSABLE</t>
  </si>
  <si>
    <t xml:space="preserve">Reinducción </t>
  </si>
  <si>
    <t>Realizar la reinducción a todos los servidores publicos de la entidad</t>
  </si>
  <si>
    <t xml:space="preserve">Lograr la Reinducción  en el  90% del personal  </t>
  </si>
  <si>
    <t>Personal con Reinducción</t>
  </si>
  <si>
    <t>Personal Programado</t>
  </si>
  <si>
    <t>Manejo de conflictos</t>
  </si>
  <si>
    <t xml:space="preserve">Propiciar mecanismos que ayuden a la gestión de los conflictos, fomentando el conocimiento de la norma de acoso laboral  y buscando una sana conviencia laboral </t>
  </si>
  <si>
    <t>Capacitar al 100% de los  integrantes del Comité de Convivencia, directivos, coordinadores y lideres.</t>
  </si>
  <si>
    <t>Personal Capacitado</t>
  </si>
  <si>
    <t>Grupo Talento Humano y Comité de Convivencia</t>
  </si>
  <si>
    <t xml:space="preserve">Lograr  la actualización sobre el tema de acoso laboral al 90% de  los servidores publicos </t>
  </si>
  <si>
    <t>Personal con actualización</t>
  </si>
  <si>
    <t>GrupoTalento Humano</t>
  </si>
  <si>
    <t>Formación relacionada específicamente con el servicio al ciudadano</t>
  </si>
  <si>
    <t xml:space="preserve">Capacitar a los servidores en temas relacionados con servicio al ciudadano </t>
  </si>
  <si>
    <t>Capacitar al personal que tiene relación directa con el servicio al ciudadano  (clientes - ciudadanos)</t>
  </si>
  <si>
    <t xml:space="preserve">Codigo de Integridad </t>
  </si>
  <si>
    <t xml:space="preserve">Capacitar a los servidores en el Código de Integridad </t>
  </si>
  <si>
    <t xml:space="preserve">Capacitar el 100% de los servidores publicos </t>
  </si>
  <si>
    <t>Convocatorias Gestión de TIC</t>
  </si>
  <si>
    <t xml:space="preserve">Establecer un programa para fomentar la participación de los servidores de la entidad en temas de Gestión de las TIC </t>
  </si>
  <si>
    <t xml:space="preserve">Elaborar el programa de Gestión de las TIC </t>
  </si>
  <si>
    <t xml:space="preserve">Programa aprobado </t>
  </si>
  <si>
    <t>Grupo Talento Humano y Oficina de Sistemas e Informatica</t>
  </si>
  <si>
    <t xml:space="preserve">Fortalecimiento de Competencias </t>
  </si>
  <si>
    <t xml:space="preserve">Elaborar el diagnostico sobre necesidades de capacitación </t>
  </si>
  <si>
    <t>Establecer el Informe sobre diagnostico de Capacitación</t>
  </si>
  <si>
    <t>Informe sobre diagnostico de capacitación realizado</t>
  </si>
  <si>
    <t>Capacitar a los Servidores sobre Conflictos de Interès</t>
  </si>
  <si>
    <t>Capacitar al personal Directivos, Asesores, lìderes y Coordinadores</t>
  </si>
  <si>
    <t xml:space="preserve">Elaborar y desarrollar el programa de capacitación institucional </t>
  </si>
  <si>
    <t xml:space="preserve">Desarrollar el  80% del programa de capacitación institucional </t>
  </si>
  <si>
    <t>Plan Institucional de Gestión Ambiental - PIGA y Control Operacional</t>
  </si>
  <si>
    <t>Objetivo Ambiental</t>
  </si>
  <si>
    <t>Aspecto Ambiental</t>
  </si>
  <si>
    <t>Actividad(es)</t>
  </si>
  <si>
    <t>Cronograma</t>
  </si>
  <si>
    <t>% Ejecución de la actividad</t>
  </si>
  <si>
    <t>Registros</t>
  </si>
  <si>
    <t>Seguimiento</t>
  </si>
  <si>
    <t>Responsable de la actividad</t>
  </si>
  <si>
    <t>FEB</t>
  </si>
  <si>
    <t>MAR</t>
  </si>
  <si>
    <t>ABR</t>
  </si>
  <si>
    <t>MAY</t>
  </si>
  <si>
    <t>JUN</t>
  </si>
  <si>
    <t>JUL</t>
  </si>
  <si>
    <t>AGO</t>
  </si>
  <si>
    <t>SEP</t>
  </si>
  <si>
    <t>OCT</t>
  </si>
  <si>
    <t>NOV</t>
  </si>
  <si>
    <t>DIC</t>
  </si>
  <si>
    <t>P</t>
  </si>
  <si>
    <t>E</t>
  </si>
  <si>
    <t>Cumplimiento de la normatividad ambiental vigente y demás requisitos</t>
  </si>
  <si>
    <t>Registro de indicadores I.D.A.E.</t>
  </si>
  <si>
    <t>Realizar seguimiento, evaluación con el fin de contribuir a la mejora continua de la  organización y garantizar la calidad en el reporte, trazabilidad y medición de los indicadores de gestion de la HERRAMIENTA GAE , que se registran en el informe a la Secretaría Distrital de Ambiente.</t>
  </si>
  <si>
    <t>Registro unificados del periodo anterior (2019) de lo insumos, materia prima, consumo de rescursos naturales(agua,energia,gas,gasolina entre otros) inversion al SGA, generacion de los diferentes residuos generados de las diferentes areas.</t>
  </si>
  <si>
    <t>Subgerentes, Coordinadores, lideres y responsables procesos
Analista de Gestión Ambiental</t>
  </si>
  <si>
    <t>Registro único ambiental</t>
  </si>
  <si>
    <t>Diligenciamiento del RUA Registro Único Ambiental Sector manufacturero. (Debe presentarse antes del 31 de marzo de cada año y puede ser diligenciado durante todo el año)</t>
  </si>
  <si>
    <t>Registro en pagina web de consolidación del informe solicitado</t>
  </si>
  <si>
    <t xml:space="preserve"> -Analista de Gestión Ambiental</t>
  </si>
  <si>
    <t>Programa PREAD SDA</t>
  </si>
  <si>
    <t>Diligenciamiento de los formatos de Inscripcion del Programa PREAD de la Secretaria Distrital de Ambiente. (Debe presentarse  en el mes de Febrero)</t>
  </si>
  <si>
    <t xml:space="preserve"> - Registro de inscripción
- Se verificara con carta de aceptacion al programa </t>
  </si>
  <si>
    <t>Rendición de cuentas  SIGEP</t>
  </si>
  <si>
    <t xml:space="preserve">Diligenciamiento de los formatos de Rendicion de Cuentas a la CONTRALORIA GENERAL- Valoración Económica de Bienes, Servicios Ambientales y Recursos Naturales
Encuesta Ambiental Industrial. (Debe presentarse  en el mes de Febrero)
</t>
  </si>
  <si>
    <t xml:space="preserve">Registro en pagina web de consolidación del informe solicitado 
Registro Oficina de Planeacion </t>
  </si>
  <si>
    <t xml:space="preserve">Rendición de cuentas </t>
  </si>
  <si>
    <t>Diligenciamiento del DANE Encuesta Ambiental Industrial. (Debe presentarse  en el mes de agosto)</t>
  </si>
  <si>
    <t xml:space="preserve">Uso de publicidad fija y móvil </t>
  </si>
  <si>
    <t>Inscripción de la publicidad fija y móvil</t>
  </si>
  <si>
    <t xml:space="preserve"> - Registro de inscripción
- Se verificara semestralmente su cumplimiento</t>
  </si>
  <si>
    <t>Semestral</t>
  </si>
  <si>
    <t>Control de Aspectos Ambientales</t>
  </si>
  <si>
    <t>Realizar un simulacro ambiental en las instalaciones de la entidad. Con la Brigadad de Emergencia de la INC</t>
  </si>
  <si>
    <t>informe del simulacro
- fotos de la actividad</t>
  </si>
  <si>
    <t xml:space="preserve"> Conservar la Certificacción del programa PREAD de la Secretaria Distrital de Ambiente</t>
  </si>
  <si>
    <t>Mantener los requisitos del programa PREAD,  de acuerdo al plan de trabajo establecido  por la Secrtetaria Distrital Ambiental  y presentación a Auditoría.</t>
  </si>
  <si>
    <t xml:space="preserve"> -  Registro de Asistencia a reuniones, foros, talleres  del programa PREAD.
 - Entrega de trabajos y documentos solicitados por la SDA.
 -Informe de la Auditoria realizada por la Secrtetaria Distrital Ambiental  </t>
  </si>
  <si>
    <t xml:space="preserve"> Mensual </t>
  </si>
  <si>
    <t xml:space="preserve"> - Jefe Oficina Asesora de Planeación
 - Coordinador Grupo de Apoyo a la Mejora Continua
 - Analista de Gestión Ambiental</t>
  </si>
  <si>
    <t>Realizar la semana Ecoambiental en las instalaciones de la entidad.
.</t>
  </si>
  <si>
    <t xml:space="preserve"> -  Registro de  sensibilizacion al pérsonal a participar.
 - Instalar puntos para la recoleccion de los diferentes puntos de recoleccion al interior de la entidad.
Asistencia a reuniones, foros, talleres  del programa PREAD.
 - Entrega de trabajos y documentos solicitados por la SDA.
 -Informe de la Auditoria realizada por la Secrtetaria Distrital Ambiental  </t>
  </si>
  <si>
    <t xml:space="preserve"> - Coordinador Grupo de Apoyo a la Mejora Continua
 - Analista de Gestión Ambiental
 - Pasante Ambiental</t>
  </si>
  <si>
    <t>Participar en los diferentes talleres o foros programados por la Secretaria Distrital de Ambiente del Programa PREAD.- PRO-REDES</t>
  </si>
  <si>
    <t xml:space="preserve"> -  Registro de Asistencia a reuniones, foros, talleres  del programa PREAD.
 - Entrega de trabajos y documentos solicitados por la SDA.</t>
  </si>
  <si>
    <t>Mensual</t>
  </si>
  <si>
    <t xml:space="preserve"> Analista de Gestión Ambiental
 - Pasante Ambiental</t>
  </si>
  <si>
    <t>Participar en la Semana Ecoambiental  programada por la Secretaria Distrital de Ambiente del Programa PREAD.</t>
  </si>
  <si>
    <t>Auditoria programada por la Secretaria Distrital de Ambiente del Programa PREAD.</t>
  </si>
  <si>
    <t xml:space="preserve"> -  Informe de la auditoria  realizada por la Secretaria Distrital de Ambiente del Programa PREAD.</t>
  </si>
  <si>
    <t>1. Implementar estrategias de Gestión que conlleven al uso ecoeficiente y racional de los recursos utilizados.</t>
  </si>
  <si>
    <t>Uso / consumo de agua</t>
  </si>
  <si>
    <t xml:space="preserve"> - Realizar el seguimiento al cumplimiento del programa de ahorro y uso eficiente del agua </t>
  </si>
  <si>
    <t xml:space="preserve"> - Registro de seguimiento </t>
  </si>
  <si>
    <t xml:space="preserve"> - Coordinador de Mantenimiento
 - Analista de Gestión Ambiental</t>
  </si>
  <si>
    <t>Se realiza seguimiento con el area encargada</t>
  </si>
  <si>
    <t xml:space="preserve"> - Realizar el seguimiento al cumplimiento del mantenimiento de tanques de agua potable cada 6 meses.</t>
  </si>
  <si>
    <t xml:space="preserve"> - Programa de Mantenimiento
- informes del Proveedor</t>
  </si>
  <si>
    <t xml:space="preserve"> -  Realizar el seguimiento al cumplimiento del mantenimiento a la infraestructura sanitaria y atender oportunamente reporte de fugas</t>
  </si>
  <si>
    <t xml:space="preserve"> - Programa de Mantenimiento de infraestructura.
- informes del contratista mensuales del mantenimiento de la infraestructura  sanitaria </t>
  </si>
  <si>
    <t xml:space="preserve"> - Realizar el seguimiento en las facturas del consumo cancelado por la entidad.</t>
  </si>
  <si>
    <t xml:space="preserve"> - Facturas de la empresa prestadora del servicio de Agua Potable</t>
  </si>
  <si>
    <t>Bimestral</t>
  </si>
  <si>
    <t xml:space="preserve"> - Coordinador de Centro de Documentacion 
 - Analista de Gestión Ambiental</t>
  </si>
  <si>
    <t>Se realiza el seguimiento y se tiene el consolidado del primer trimestre</t>
  </si>
  <si>
    <t>Uso / consumo de energia</t>
  </si>
  <si>
    <t xml:space="preserve"> - Realizar el seguimiento al cumplimiento del programa de ahorro y uso eficiente energía</t>
  </si>
  <si>
    <t xml:space="preserve"> -  Realizar el seguimiento al cumplimiento del Proyecto NAMA de la CAMARA DE COMERCIO- EFICIENCIA ENERGETICA</t>
  </si>
  <si>
    <t xml:space="preserve"> - Facturas de la empresa prestadora del servicio de Energia</t>
  </si>
  <si>
    <t>2, Prevenir, controlar y mitigar los impactos ambientales.</t>
  </si>
  <si>
    <t xml:space="preserve">Generación de residuos peligrosos </t>
  </si>
  <si>
    <t>Seguimiento a la recolección y entrega de residuos peligrosos solidos</t>
  </si>
  <si>
    <t xml:space="preserve"> - Se realiza acta de entrega y verificación de vehículo para el transporte.
- Se solicita certificado de disposición al gestor</t>
  </si>
  <si>
    <t xml:space="preserve"> - Supervisor del contrato
 - Analista de Gestión Ambiental</t>
  </si>
  <si>
    <t>Seguimiento a la recolección y entrega de residuos peligrosos liquidos</t>
  </si>
  <si>
    <t>Se realiza el seguimiento, se entrega del area de CTP, mas no se hace entrega de la planta de produccion  a gestor por no haber contrato</t>
  </si>
  <si>
    <t xml:space="preserve">Seguimiento a la recolección y entrega de residuos peligrosos liquidos de la procesadora de planchas del CTP </t>
  </si>
  <si>
    <t>Seguimiento a la recolección y entrega al proveedor de tarros  vacíos de tintas</t>
  </si>
  <si>
    <t>Seguimiento a la recolección y entrega de tóner</t>
  </si>
  <si>
    <t xml:space="preserve">Generación de residuos  </t>
  </si>
  <si>
    <t xml:space="preserve">Seguimiento a la recolección y entrega de estibas </t>
  </si>
  <si>
    <t>Se realiza el seguimiento  a estos residuos</t>
  </si>
  <si>
    <t>Seguimiento a la recolección y entrega de Mantillas</t>
  </si>
  <si>
    <t>Se realiza seguimiento y entrega al gestor en posconsumo</t>
  </si>
  <si>
    <t>Generación de residuos  Peligrosos</t>
  </si>
  <si>
    <t>Seguimiento a la recolección y entrega de RAEES</t>
  </si>
  <si>
    <t>Seguimiento a la recolección y entrega de aceites usados</t>
  </si>
  <si>
    <t xml:space="preserve"> - Se realiza acta de entrega y verificación de vehículo para el transporte.
- Se solicita certificado de disposición al gestor
 - Actas de entrega de residuos
 - Factura de venta</t>
  </si>
  <si>
    <t xml:space="preserve"> - Supervisor del contrato
 -Analista de Gestión Ambiental</t>
  </si>
  <si>
    <t>Generación de residuos  Ordinarios</t>
  </si>
  <si>
    <t xml:space="preserve">Seguimiento a la recolección y entrega de residuos ordinarios
Programa continuado de capacitacion y visitas tecnicas de inspeccion  </t>
  </si>
  <si>
    <t xml:space="preserve"> - Se inspección a los cuartos de almacenamiento de residuos ordinarios.
- Se realiza seguimiento a la clasificación,  pesaje y entrega del retal</t>
  </si>
  <si>
    <t xml:space="preserve"> - Inspección de actividades de clasificación de residuos en la empresa y generación de acciones si es necesario.
 - Realizar inspecciones  semanales a los puntos ecologicos y sitios de almecenamiento de residuos para verificar su correcta separación y almacenamiento.
-  Manejo de residuos solidos </t>
  </si>
  <si>
    <t xml:space="preserve"> - Informes de inspección
 - Lista de Chequeo</t>
  </si>
  <si>
    <t xml:space="preserve"> - Analista de Gestión Ambiental  
 - Pasante Ambiental</t>
  </si>
  <si>
    <t>3. Disponer y aprovechar adecuadamente los residuos reciclables generados en la Entidad</t>
  </si>
  <si>
    <t>Generación de residuos Aprovechables</t>
  </si>
  <si>
    <t xml:space="preserve"> - Realizar sensibilizacion sobre el uso adecuado de los puntos ecológicos ubicados en las diferentes grupos de la entidad. </t>
  </si>
  <si>
    <t xml:space="preserve"> - Registro de seguimiento 
 - Actas de entrega de Residuos</t>
  </si>
  <si>
    <t xml:space="preserve"> - Analista de Gestión Ambiental 
 - Pasante Ambiental</t>
  </si>
  <si>
    <t xml:space="preserve"> - Seguimiento en la clasificacion y separacion en los diferentes cuartos de almacenamiento de residuos aprovechables de la Entidad</t>
  </si>
  <si>
    <t xml:space="preserve"> - Realizar entregas de residuos aprovechables a los diferentes proveedores</t>
  </si>
  <si>
    <t xml:space="preserve"> - Realizar el seguimiento y entrega del sobrante del proceso productivo al contratista</t>
  </si>
  <si>
    <t xml:space="preserve"> - Registro de seguimiento 
 - Actas de entrega de residuos
 - Factura de venta</t>
  </si>
  <si>
    <t xml:space="preserve"> - Realizar informe de gestion de los residuos aprovechables</t>
  </si>
  <si>
    <t xml:space="preserve"> - Registro de seguimiento 
 - Informe mensual a la Oficina de Planeacion</t>
  </si>
  <si>
    <t xml:space="preserve"> - Analista de Gestión Ambiental 
 </t>
  </si>
  <si>
    <t>Se realiza informe y se envia a la oficina CI</t>
  </si>
  <si>
    <t>4. Prevenir, controlar y mitigar los impactos ambientales</t>
  </si>
  <si>
    <t>Aplicación de plaguicidas sobre el suelo</t>
  </si>
  <si>
    <t xml:space="preserve"> - Realizar el seguimiento al cumplimiento del mantenimiento de plaguicidas y asegurar que se incluyen todos los requisitos de ley
 - Requerir al proveedor del servicio, en la medida de lo posible, uso de productos para control de plagas en las zonas verdes que no sean tóxicos</t>
  </si>
  <si>
    <t xml:space="preserve"> - Programa de Mantenimiento de infraestructura.
- Informes del contratista del mantenimiento de fumigacion
- Registro del carné de aplicadores para quienes realizan la actividad</t>
  </si>
  <si>
    <t xml:space="preserve"> - Coordinador de Mantenimiento
- Analista de Gestión Ambiental</t>
  </si>
  <si>
    <t xml:space="preserve"> -  Realizar el seguimiento al cumplimiento del mantenimiento  de las zonas verdes.</t>
  </si>
  <si>
    <t xml:space="preserve"> - Programa de Mantenimiento de infraestructura.
- informes del contratista mensuales del mantenimiento </t>
  </si>
  <si>
    <t>Emisión en fuentes móviles</t>
  </si>
  <si>
    <t xml:space="preserve"> -  Realizar el seguimiento al cumplimiento de la normtividad vigente para uso y mantenimiento de vehículos del contrato de  mantenimiento de los vehiculos y montacargas de la entidad</t>
  </si>
  <si>
    <t xml:space="preserve"> - Certificado de gases de los Vehiculos
- Informe de mantenimientos a vehiculos</t>
  </si>
  <si>
    <t xml:space="preserve"> -Coordinador del Grupo Centro de documentación 
 - Coordinador despachos
 - Coordinador almacen
- Analista de Gestión Ambiental</t>
  </si>
  <si>
    <t xml:space="preserve"> -  Realizar el seguimiento al  consumo de combustible de los vehiculos, Plantas Electricas y montacargas de la entidad..</t>
  </si>
  <si>
    <t xml:space="preserve"> - Registro de consumo de combustible mensual por cada dependencia.
 - factura de cancelacion mensual del combustible utilizado por cada vehiculo</t>
  </si>
  <si>
    <t>Se realiza el seguimiento  a estas actividades, soportes en mantenimiento</t>
  </si>
  <si>
    <t>Prevenir, controlar y mitigar los impactos ambientales</t>
  </si>
  <si>
    <t>Mantenimiento e impermeabilización del tanque de almacenamiento de aguas industriales del proceso productivo de la subgerencia de producción</t>
  </si>
  <si>
    <t xml:space="preserve"> - Programa de Mantenimiento de infraestructura.
- Informe del contratista  del mantenimiento 
</t>
  </si>
  <si>
    <t xml:space="preserve">Generación de residuos ordinarios </t>
  </si>
  <si>
    <t xml:space="preserve">Requerimiento de compra </t>
  </si>
  <si>
    <t xml:space="preserve"> - Analista de Gestión Ambiental</t>
  </si>
  <si>
    <t>N/A</t>
  </si>
  <si>
    <t>Actualizar la Matriz aspecto e impactos ambientales</t>
  </si>
  <si>
    <t xml:space="preserve"> - Matriz actualizada</t>
  </si>
  <si>
    <t xml:space="preserve"> - Analista de Gestión Ambiental  - Asesoría interna o externa.</t>
  </si>
  <si>
    <t>Actualizar la Matriz requisitos legales</t>
  </si>
  <si>
    <t>Se realiza el seguimiento  a estas actividades, lo realiza el pasante por instrucciones del coordinador de Gestion Integral</t>
  </si>
  <si>
    <t xml:space="preserve"> - Realizar la Auditoria ambiental interna  en cumplimiento de los requsitos establecidos en el sistema</t>
  </si>
  <si>
    <t xml:space="preserve"> - Informe de la Auditoria</t>
  </si>
  <si>
    <t xml:space="preserve"> - Realizar la evaluación del cumplimiento de los requsitos legales establecidos en la matriz</t>
  </si>
  <si>
    <t xml:space="preserve"> - Informe de la evaluación en la matriz legal</t>
  </si>
  <si>
    <t xml:space="preserve"> - Realizar la verificacion de los requisitos legales ambientales en los diferentes procesos de contratacion, contratos, ordenes de servicio,ordenes de compra.</t>
  </si>
  <si>
    <t xml:space="preserve"> - Formato de control y seguimiento</t>
  </si>
  <si>
    <t xml:space="preserve"> - Analista de Gestión Ambiental
    Pasante Ambiental</t>
  </si>
  <si>
    <t xml:space="preserve"> - Realizar seguimiento a los programas e indicadores establecidos para los temas ambientales en la empresa</t>
  </si>
  <si>
    <t xml:space="preserve"> - Informe del seguimiento entregado a la oficina de planeacion</t>
  </si>
  <si>
    <t>Se realiza seguimiento</t>
  </si>
  <si>
    <t>Actualizar Plan Institucional  de Gestion Ambiental</t>
  </si>
  <si>
    <t xml:space="preserve"> - Plan actualizado</t>
  </si>
  <si>
    <t xml:space="preserve"> - Realizar seguimiento al programa de capacitación establecido para los temas ambientales en la empresa
-  Induccion ambiental proveedores y personal de planta</t>
  </si>
  <si>
    <t xml:space="preserve"> - Informe del seguimiento </t>
  </si>
  <si>
    <t xml:space="preserve"> - Coordinador del Grupo Talento Humano
-  Analista de Gestión Ambiental</t>
  </si>
  <si>
    <t>PORCENTAJE DE CUMPLIMIENTO %</t>
  </si>
  <si>
    <t>Actividad programada</t>
  </si>
  <si>
    <t>Actividad realizada</t>
  </si>
  <si>
    <t>Actividad reprogramada</t>
  </si>
  <si>
    <t>Actividad no realizada</t>
  </si>
  <si>
    <t>OCTAVIO VILLAMARIN ABRIL</t>
  </si>
  <si>
    <t>JUAN GABRIEL AVENDAÑO</t>
  </si>
  <si>
    <t>Gerente General</t>
  </si>
  <si>
    <t>Aplazar para el tercer trimestre</t>
  </si>
  <si>
    <t>Para el avence esperado se tuvo en cuenta el promedio de los ultimos 4 años</t>
  </si>
  <si>
    <t>PLAN INSTITUCIONAL DE ARCHIVO 2021</t>
  </si>
  <si>
    <t xml:space="preserve">NUMERAL </t>
  </si>
  <si>
    <t>REQUISITOS</t>
  </si>
  <si>
    <t>ENTREGABLE O INDICADOR</t>
  </si>
  <si>
    <t xml:space="preserve">RESPONSABLE </t>
  </si>
  <si>
    <t>Título V de la Ley 594 de 2000, parcialmente los artículos 58 y 59 de la Ley 1437 de 2011 - Artículo 2.8.7.2.3. Decreto 1080/2015</t>
  </si>
  <si>
    <t xml:space="preserve">Actualización del Diagnóstico Integral de Archivo </t>
  </si>
  <si>
    <t>Realizar el Diagnóstico Integral de Archivos en todas las dependencias de la Entidad tanto para los documentos electrónicos como para los físicos</t>
  </si>
  <si>
    <t>Documento Físico Original, avalado por (1) Profesional en Archivística y/o Bibliotecología y/o Ciencias de la Información y Comité Institucional de Gestión y Desempeño o quien haga sus veces para la aprobación y publicación</t>
  </si>
  <si>
    <t xml:space="preserve">Grupo de Gestión Documental y Activos Fijos/Subgerencia Administrativa y Financiera </t>
  </si>
  <si>
    <t>Título V de la Ley 594 de 2000, parcialmente los artículos 58 y 59 de la Ley 1437 de 2011 -Artículo 2.8.2.5.8 Decreto 1080/2015</t>
  </si>
  <si>
    <t xml:space="preserve">Actualización de los instrumentos archivísticos: POLITICA DE GESTIÓN DOCUMENTAL, PINAR, PGD y SIC </t>
  </si>
  <si>
    <t xml:space="preserve">Actualizar el 100% de los instrumentos archivísticos enunciados </t>
  </si>
  <si>
    <t>No. instrumentos archivísticos actualizados</t>
  </si>
  <si>
    <t xml:space="preserve">No. instrumentos archivísticos requeridos </t>
  </si>
  <si>
    <t>Artículo 2.8.2.5.8 Decreto 1080/2015</t>
  </si>
  <si>
    <t>Actualizar, aprobar y socializar los flujos documentales y la descripción de funciones de las Dependencias para consolidar el Sistema de Gestión Documental</t>
  </si>
  <si>
    <t xml:space="preserve">Contar con los flujos documentales y la descripción de funciones de las Dependencias debidamente documentados para aprobación y socialización </t>
  </si>
  <si>
    <t>Documento Físico Original aprobado por las instancias respectivas y debidamente socializado</t>
  </si>
  <si>
    <t xml:space="preserve">Grupo de Gestión Documental y Activos Fijos/Subgerencia Administrativa y Financiera/Oficina de Planeación </t>
  </si>
  <si>
    <t xml:space="preserve">Capitulo VII - Gestión del Documento Electrónico de Archivo Decreto 1080/2015 - Artículo 2.8.2.7.1 y ss.  </t>
  </si>
  <si>
    <t>Elaborar e implementar un Sistema de Gestión de Documentos Electrónicos de Archivo - SGDEA</t>
  </si>
  <si>
    <t>Implementar un Sistema de Gestión de Documentos Electrónicos de Archivo - SGDEA</t>
  </si>
  <si>
    <t>No. de actividades realizadas</t>
  </si>
  <si>
    <t>No. actividades programadas</t>
  </si>
  <si>
    <t xml:space="preserve">Capitulo VII - Gestión del Documento Electrónico de Archivo Decreto 1080/2015 - Artículo 2.8.2.7.1 y ss. </t>
  </si>
  <si>
    <t xml:space="preserve">Mantenimiento  y actualización de la herramienta ORFEO </t>
  </si>
  <si>
    <t xml:space="preserve">Garantizar el mantenimiento mensual de la herramienta de gestión documental ORFEO </t>
  </si>
  <si>
    <t>No. Mantenimientos Realizados</t>
  </si>
  <si>
    <t xml:space="preserve">Oficina de Sistemas e Informática  </t>
  </si>
  <si>
    <t>No. Mantenimientos Programados</t>
  </si>
  <si>
    <t>Artículo 2.8.2.2.4. Inventarios de documentos Decreto 1080/2015</t>
  </si>
  <si>
    <t>Elaborar los inventarios documentales de las dependencias con TRD aprobadas</t>
  </si>
  <si>
    <t xml:space="preserve">Actualizar los inventarios documentales de las Unidades Administrativas de la Entidad </t>
  </si>
  <si>
    <t>No. Total Inventarios Documentales actualizados</t>
  </si>
  <si>
    <t xml:space="preserve">Grupo de Gestión Documental y Activos Fijos </t>
  </si>
  <si>
    <t>No.Total de dependencias con TRD aprobadas</t>
  </si>
  <si>
    <t xml:space="preserve">Ley 594/2000 y demás Decretos reglamentarios </t>
  </si>
  <si>
    <t xml:space="preserve">Realizar capacitaciones de sensibilización y actualización en la gestión archivística a todos los funcionarios de la Entidad </t>
  </si>
  <si>
    <t xml:space="preserve">Capacitar al 80% de los funcionarios en la gestión documental </t>
  </si>
  <si>
    <t>No Funcionarios capacitados</t>
  </si>
  <si>
    <t>Grupo de Gestión Documental y Activos Fijos /Grupo Talento Humano</t>
  </si>
  <si>
    <t>Total funcionarios</t>
  </si>
  <si>
    <t xml:space="preserve">PLAN DE TRABAJO ANUAL DEL SG-SST </t>
  </si>
  <si>
    <t>IMPRENTA NACIONAL 2021</t>
  </si>
  <si>
    <t>No.</t>
  </si>
  <si>
    <t>CRITERIOS</t>
  </si>
  <si>
    <t>P HVA</t>
  </si>
  <si>
    <t>ACTIVIDADES</t>
  </si>
  <si>
    <t xml:space="preserve">META </t>
  </si>
  <si>
    <t>TIEMPO PROGRAMADO</t>
  </si>
  <si>
    <t>CRONO</t>
  </si>
  <si>
    <t>ENERO</t>
  </si>
  <si>
    <t>FEBRER</t>
  </si>
  <si>
    <t>MARZO</t>
  </si>
  <si>
    <t>ABRIL</t>
  </si>
  <si>
    <t>MAYO</t>
  </si>
  <si>
    <t>JUNIO</t>
  </si>
  <si>
    <t>JULIO</t>
  </si>
  <si>
    <t>AGOSTO</t>
  </si>
  <si>
    <t>SEPTIEM</t>
  </si>
  <si>
    <t>OCTUB</t>
  </si>
  <si>
    <t>NOVIEMB</t>
  </si>
  <si>
    <t>DICIEM</t>
  </si>
  <si>
    <t>Politica  de prevencion de Acoso Laboral</t>
  </si>
  <si>
    <t>PLANEAR</t>
  </si>
  <si>
    <t>Definir , Socializar y Publica Politicas.</t>
  </si>
  <si>
    <t>Documentar la Politica primer Semestre 2021.</t>
  </si>
  <si>
    <t>Responsable de SST.</t>
  </si>
  <si>
    <t>(Financieros, Humanos, Técnicos, Físicos)</t>
  </si>
  <si>
    <t>P*</t>
  </si>
  <si>
    <t>Politica Alcohol, drogas y sustancias Psicoaptivas</t>
  </si>
  <si>
    <t>Actualizar, Socializar y Publicar Politica.</t>
  </si>
  <si>
    <t>Documentar las Politicas primer Semestre 2021.</t>
  </si>
  <si>
    <t>Políticas  SGSST</t>
  </si>
  <si>
    <t>Publicar políticas definida por la Entidad.</t>
  </si>
  <si>
    <t>Asegurar la publicación de las políticas en por lo menos un lugar visible en la Sede.</t>
  </si>
  <si>
    <t>Socializar políticas definidas por la Entidad.</t>
  </si>
  <si>
    <t>Divulgación de las políticas al 100% de los funcionarios y contratistas.</t>
  </si>
  <si>
    <t>Objetivos y Metas del SGSST</t>
  </si>
  <si>
    <t>Definicion de Objetivos y Metas del SGSST</t>
  </si>
  <si>
    <t xml:space="preserve">Definir los objetivos del SGSST </t>
  </si>
  <si>
    <t xml:space="preserve">Actualizar  Procedimiento  y la Matriz  IPEVR  </t>
  </si>
  <si>
    <t>Asegurar la actualización anual de la Matriz IPEVR.</t>
  </si>
  <si>
    <t xml:space="preserve">Priorizar e intervenir los controles necesarios en la Matriz de plan de acción </t>
  </si>
  <si>
    <t>Realizar la priorización al 100% de la Matriz (Moderado, importante y Crítico)</t>
  </si>
  <si>
    <t xml:space="preserve">Procedimiento Requisitos Legales </t>
  </si>
  <si>
    <t>Actualizacion de matriz de requisitos legales, ajustar procedimiento con frecuencias de seguimiento.</t>
  </si>
  <si>
    <t>Realizar los seguimientos de actualizacion definidos en el procedimiento</t>
  </si>
  <si>
    <t>CONVIVENCIA</t>
  </si>
  <si>
    <t xml:space="preserve">Conformar Comité 2021, Seguimiento </t>
  </si>
  <si>
    <t xml:space="preserve">Cumplimiento de actividades 100% </t>
  </si>
  <si>
    <t>Ajustar cronograma de actividades (Plan de Trabajo COMITÉ DE CONVIVENCIA).Reuniones</t>
  </si>
  <si>
    <t>COPASST</t>
  </si>
  <si>
    <t>Seguimiento a  Conformaciones</t>
  </si>
  <si>
    <t xml:space="preserve">Ajustar cronograma de actividades (Plan de Trabajo COPASST).Reuniones. </t>
  </si>
  <si>
    <t>Autoevaluación del SGSST</t>
  </si>
  <si>
    <t xml:space="preserve">Aplicar la  Autoevaluación del SG-SST - Seguimiento </t>
  </si>
  <si>
    <t xml:space="preserve">Aplicación del 100% de los criterios de  Autoevaluación del SG-SST
</t>
  </si>
  <si>
    <t xml:space="preserve">Procedimiento de Informacion Documentada del SGSST </t>
  </si>
  <si>
    <t>Actualizacion del procedimiento y listado maestro Documental.</t>
  </si>
  <si>
    <t>Garantizar  100% de los Documentos exigidos por el sistema</t>
  </si>
  <si>
    <t>Presupuesto del SGSST</t>
  </si>
  <si>
    <t xml:space="preserve">Ajuste  de presupuesto vigente para el periodo 2021 </t>
  </si>
  <si>
    <t xml:space="preserve">Ejecutar al 100% lo presupuestado </t>
  </si>
  <si>
    <t xml:space="preserve">Responsabilidades y Rendición de cuentas del SGSST </t>
  </si>
  <si>
    <t xml:space="preserve">Ajustar las responsabilidades según los cargos aplicables </t>
  </si>
  <si>
    <t xml:space="preserve">100% de cargos aplicables </t>
  </si>
  <si>
    <t>Realizar rendición de cuentas frente a la gestión desarrollada en SST</t>
  </si>
  <si>
    <t>Consolidado de rendicion de cuentas según matriz de responsanilidades  según niveles o grupos</t>
  </si>
  <si>
    <t>Anual</t>
  </si>
  <si>
    <t>Definicion de los mecanismos de rendicion de cuentas  de los grupos y cargos asociados al SGSST 
Definicion de autoridad de los cargos y personas de la la instutucion).</t>
  </si>
  <si>
    <t xml:space="preserve">Matriz de Responsabilidades </t>
  </si>
  <si>
    <t xml:space="preserve">Programa de capacitación, Induccion y reinduccion. </t>
  </si>
  <si>
    <t>Actualizar Programa de Capcitacion 2021.</t>
  </si>
  <si>
    <t xml:space="preserve">Inducción- Reinducción, capacitaciones, formación y campañas al 80% </t>
  </si>
  <si>
    <t>Curso 20 horas responsable SST</t>
  </si>
  <si>
    <t xml:space="preserve">Realizar curso de 20 horas aplicables al responsable del SST, </t>
  </si>
  <si>
    <t>Realizar el curso de actulización</t>
  </si>
  <si>
    <t xml:space="preserve">Comunicación, participacion y consulta  </t>
  </si>
  <si>
    <t>Asegurar que dentro del procedimiento de comunicación se contemple la participacion y consulta SST</t>
  </si>
  <si>
    <t xml:space="preserve">Observaciones al procedimiento </t>
  </si>
  <si>
    <t>Estadísticas</t>
  </si>
  <si>
    <t>HACER</t>
  </si>
  <si>
    <t>Seguimiento a los seis indicadores Caracterizar el 100% las incapacidades por AT, EL y EC</t>
  </si>
  <si>
    <t>Diagnósticos de salud</t>
  </si>
  <si>
    <t>Realizar diagnóstico de las condiciones de salud de los trabajadores</t>
  </si>
  <si>
    <t>Identificar el 100% de la población y mantener actualizada la base de datos</t>
  </si>
  <si>
    <t>Establecer el perfil sociodemografico de la población trabajadora.</t>
  </si>
  <si>
    <t>Contar con el perfil sociodemográfico de la población trabajadora</t>
  </si>
  <si>
    <t xml:space="preserve">Programas de Vigilancia Epidemiológica PVE </t>
  </si>
  <si>
    <t>Rediseño e implementacion del programa de Prevención de los desordenes musculoesqueléticos 2021</t>
  </si>
  <si>
    <t>Cumplir con el 80 % de los indicadores de cumplimiento y cobertura del programa PVE</t>
  </si>
  <si>
    <t>Rediseño e implementacion del programa de Perdida de capacidad Auditiva 2021</t>
  </si>
  <si>
    <t>Rediseño e implementacion del programa de Perdida de capacidad Visual 2021</t>
  </si>
  <si>
    <t>Rediseño e implementacion del programa de Riesgo Cardiovascular 2021</t>
  </si>
  <si>
    <t>Rediseño e implementacion del programa de riesgo Psicosocial 2021</t>
  </si>
  <si>
    <t>Programa de Promoción y prevención</t>
  </si>
  <si>
    <t>Actualizar y realizar los seguimientos al Programa de estilos de Vida Saludable</t>
  </si>
  <si>
    <t>Cumplir con el 80 % de los indicadores de cumplimiento y cobertura del programa.</t>
  </si>
  <si>
    <t>Mediciones higienicas</t>
  </si>
  <si>
    <t>Realizar mediciones ambientales según identificación de necesidades</t>
  </si>
  <si>
    <t>Realizar 100%  de las mediciones Requeridas.</t>
  </si>
  <si>
    <r>
      <t>Emergencias</t>
    </r>
    <r>
      <rPr>
        <sz val="11"/>
        <color rgb="FFFF0000"/>
        <rFont val="Arial"/>
        <family val="2"/>
      </rPr>
      <t xml:space="preserve"> </t>
    </r>
  </si>
  <si>
    <t>Actualizar PONS / Socializar con el personal de la empresa</t>
  </si>
  <si>
    <t xml:space="preserve">Asegurar la actualización anual de los Planes de Emergencias y Análisis de Amenazas y Vulnerabilidad </t>
  </si>
  <si>
    <t>Realizar simulacros</t>
  </si>
  <si>
    <t>Realizar el 100%  de los simulacros definidos</t>
  </si>
  <si>
    <t xml:space="preserve">Conformar a los equipos de apoyo (comité operativos de emergencias - COE, Documentar la conformacion de la brigada) </t>
  </si>
  <si>
    <t>Garantizar la conformación del 100% de los equipos de apoyo</t>
  </si>
  <si>
    <t xml:space="preserve">Desarrollo del Plan de ayuda mutua </t>
  </si>
  <si>
    <t>Identificación y acercamiento con vecinos y redes de apoyo</t>
  </si>
  <si>
    <t xml:space="preserve">Programa de Inspecciones </t>
  </si>
  <si>
    <t>Documentar programa de inspecciones 2021, Iniciar actividades según Cronograma.</t>
  </si>
  <si>
    <t>Cumplir al 80 % los indicadores del programa en el año.</t>
  </si>
  <si>
    <t>Procedimiento de Investigación ATEL</t>
  </si>
  <si>
    <t>100% investigación de incidentes y accidentes de trabajo.</t>
  </si>
  <si>
    <t>Programa de Gestion de Riesgo PGR</t>
  </si>
  <si>
    <t>Programa para la prevencion de Accidentes Deportivos.</t>
  </si>
  <si>
    <t>Elementos de Protección Personal - EPP</t>
  </si>
  <si>
    <t>Entrega de EPP periodicas según Matriz.</t>
  </si>
  <si>
    <t xml:space="preserve">Programa de Mantenimiento Preventivo </t>
  </si>
  <si>
    <t>Definicion del cronograma de mantenimiento preventivo (Maquinas, equipos y herramientas)</t>
  </si>
  <si>
    <t>Cumplir con el 90 % de los indicadores de cumplimiento  del programa</t>
  </si>
  <si>
    <t>Documentar normas y estandares de seguridad para las maquinas, equipos y herramientas (Socializar, Publicar)</t>
  </si>
  <si>
    <t>Publicar el documetno de los estandares de segruidad para las máquinas, equipos y herramientas.</t>
  </si>
  <si>
    <t xml:space="preserve">Proveedores y contratistas </t>
  </si>
  <si>
    <t xml:space="preserve">Actualizar procedimientos de proveedores y contratistas ,Revisar el Manual de contratacion.  </t>
  </si>
  <si>
    <t>Aplicación de la listas de chequeo  al 100% de los contratistas de la Sede</t>
  </si>
  <si>
    <t>Gestión del Cambio</t>
  </si>
  <si>
    <t xml:space="preserve">Aplicación de ATS al 100% de los requerimientos que se presentes </t>
  </si>
  <si>
    <t xml:space="preserve">Revisión por la Direccion </t>
  </si>
  <si>
    <t>VERIFICAR</t>
  </si>
  <si>
    <t xml:space="preserve">Revisión al sistema de Gestión </t>
  </si>
  <si>
    <t>Cumplimiento de la revision anual al sistema</t>
  </si>
  <si>
    <t xml:space="preserve">Auditoria interna o externa </t>
  </si>
  <si>
    <t>Planificación de Auditoría según procedimiento</t>
  </si>
  <si>
    <t>Cumplimiento de la auditoría interna anual.</t>
  </si>
  <si>
    <t>Accion Preventiva - Accion Correctiva</t>
  </si>
  <si>
    <t>ACTUAR</t>
  </si>
  <si>
    <t>Tratamiento y cierre del 90% de los hallazgos</t>
  </si>
  <si>
    <t xml:space="preserve">TOTAL </t>
  </si>
  <si>
    <t>SEGUIMIENTO PLAN DE ACCIÓN A PRIMER TRIMESTRE DE 2021</t>
  </si>
  <si>
    <t>SEGUIMIENTO PLAN DE ACCIÓN A SEGUNDO TRIMESTRE DE 2021</t>
  </si>
  <si>
    <t>AVANCE 2DO TRIMESTRE DE 2021</t>
  </si>
  <si>
    <t>AVANCE ACUMULADO A 30 JUN 2021</t>
  </si>
  <si>
    <t>AVANCE ACUMULADO</t>
  </si>
  <si>
    <t xml:space="preserve">AVANCE ESPERADO ACUMULADO </t>
  </si>
  <si>
    <t>CUMPLIMIENTO ACUMULADO</t>
  </si>
  <si>
    <t>AVANCE 3ER TRIMESTRE DE 2021</t>
  </si>
  <si>
    <t>SEGUIMIENTO PLAN DE ACCIÓN A TERCER TRIMESTRE DE 2021</t>
  </si>
  <si>
    <t>AVANCE ACUMULADO A 30 SEP 2021</t>
  </si>
  <si>
    <t>AVANCE ACUMULADO A 31 dic 2021</t>
  </si>
  <si>
    <t>AVANCE 4TO TRIMESTRE DE 2021</t>
  </si>
  <si>
    <t>SEGUIMIENTO PLAN DE ACCIÓN A  CUARTO TRIMESTRE DE 2021</t>
  </si>
  <si>
    <t>PERIODO</t>
  </si>
  <si>
    <t>AVANCE DEL TRIMESTRE</t>
  </si>
  <si>
    <t xml:space="preserve">AVANCE ACUMULADO </t>
  </si>
  <si>
    <t>AVANCE ESPERADO ACUMULADO</t>
  </si>
  <si>
    <t>1er trimestre</t>
  </si>
  <si>
    <t>2do trimestre</t>
  </si>
  <si>
    <t>3er trimestre</t>
  </si>
  <si>
    <t>4to trimestre</t>
  </si>
  <si>
    <t>RESUMEN DE LA EJECUCIÓN PLAN DE ACCIÓN  2021</t>
  </si>
  <si>
    <t xml:space="preserve">Trimestral </t>
  </si>
  <si>
    <t>Planeación Estratégica</t>
  </si>
  <si>
    <t xml:space="preserve">Plan Institucional de Gestión Ambiental </t>
  </si>
  <si>
    <t>Plan Estratégico de Talento Humano</t>
  </si>
  <si>
    <t>Acuerdos de Gestión</t>
  </si>
  <si>
    <t>Presupuesto de Ingresos</t>
  </si>
  <si>
    <t>PIGA</t>
  </si>
  <si>
    <t>PINAR</t>
  </si>
  <si>
    <t>Plan de Adquisiciones</t>
  </si>
  <si>
    <t>PETH</t>
  </si>
  <si>
    <t>Capacitación</t>
  </si>
  <si>
    <t>Bienestar</t>
  </si>
  <si>
    <t>SST</t>
  </si>
  <si>
    <t>PAAC</t>
  </si>
  <si>
    <t>PETIC</t>
  </si>
  <si>
    <t>Planeación estratégica</t>
  </si>
  <si>
    <t xml:space="preserve">Presupuesto de Ingresos </t>
  </si>
  <si>
    <t>Acuerdo de Gestión</t>
  </si>
  <si>
    <t>Plan Institucional de Archivos de la Entidad</t>
  </si>
  <si>
    <t xml:space="preserve">Plan de Capacitación </t>
  </si>
  <si>
    <t>Plan institucional de Bienestar Social e Incentivos</t>
  </si>
  <si>
    <t>Plan de Trabajo Anual en Seguridad y Salud en el Trabajo</t>
  </si>
  <si>
    <t>Plan Anticorrupción y de Atención al Ciudadano</t>
  </si>
  <si>
    <t>Plan Estratégico de Tecnologías de la Información y las Comunicaciones</t>
  </si>
  <si>
    <t xml:space="preserve"> Plan de Seguridad y Privacidad de la Información</t>
  </si>
  <si>
    <t>PSPI</t>
  </si>
  <si>
    <t>Avance Esperado</t>
  </si>
  <si>
    <t>Avance Ejecutado</t>
  </si>
  <si>
    <t>Avance ejecutado</t>
  </si>
  <si>
    <t>1er Trim</t>
  </si>
  <si>
    <t>1er trim</t>
  </si>
  <si>
    <t>2do trim</t>
  </si>
  <si>
    <t>3er trim</t>
  </si>
  <si>
    <t>4to trim</t>
  </si>
  <si>
    <t>Giro</t>
  </si>
  <si>
    <t>Se anexa correor 00-09 Manual de Comunicaciones</t>
  </si>
  <si>
    <t>Se anexa correo 00-10 Manual Operativo</t>
  </si>
  <si>
    <t>00-11 Guia de Formulación y seguimiento Plan de Acción Institucional. Falta aprobación y socializacion</t>
  </si>
  <si>
    <t>El seguimiento de este Plan se hace de manera cuatrimestral.</t>
  </si>
  <si>
    <t>AVANCE TOTAL ACTIVIDAD</t>
  </si>
  <si>
    <t>Elaborar el autodiagnóstico de Gobierno Digital</t>
  </si>
  <si>
    <t>Autodiagnóstico realizado</t>
  </si>
  <si>
    <t>Oficina de Sistemas e Informática</t>
  </si>
  <si>
    <t xml:space="preserve">Elaborar, aprobar y socializar la Política de Gobierno Digital </t>
  </si>
  <si>
    <t xml:space="preserve">Política de Gobierno Digital aprobada y socializada </t>
  </si>
  <si>
    <t>Realizar una encuesta a los usuarios para  identificar  oportunidades de nuevos servicios  de TI.</t>
  </si>
  <si>
    <t xml:space="preserve">Consolidar las necesidades de servicios de información
</t>
  </si>
  <si>
    <t xml:space="preserve">Documento con las necesidades consolidadas en servicios de TI
</t>
  </si>
  <si>
    <t>Hacer uso de servicios de computación en la nube para mejorar los servicios que presta la entidad. (1,11)</t>
  </si>
  <si>
    <t>Documentar los servicios de computación en la nube</t>
  </si>
  <si>
    <t>Servicios de computación en la nube documentado</t>
  </si>
  <si>
    <t>Implementar mecanismos de disponibilidad de la infraestructura de TI de tal forma que se asegura el cumplimiento de los ANS establecidos. (1,12)</t>
  </si>
  <si>
    <t>Cumplir los Acuerdos de Nivel de Servicio (ANS) establecidos para los servicios Tecnológicos</t>
  </si>
  <si>
    <t>Cumplimiento de los Acuerdos de Nivel de Servicio (ANS) establecidos para los servicios Tecnológicos</t>
  </si>
  <si>
    <t>Cumplir con el objetivo de generación de tráfico Ipv6, a través de la plataforma de TI y Comunicaciones</t>
  </si>
  <si>
    <t>Elaborar el diagnostico de la infraestructura tecnológica de la entidad para establecer la compatibilidad con el protocolo</t>
  </si>
  <si>
    <t>Jose Vicente Galindo Sabogal</t>
  </si>
  <si>
    <t>Estimar los recursos necesarios para iniciar la transición a Ipv6</t>
  </si>
  <si>
    <t>Informe sobre los recursos necesarios  para iniciar la transición a Ipv6</t>
  </si>
  <si>
    <t>Mantener y actualizar los portales WEB y los aplicativos WEB que se usan en la Imprenta Nacional</t>
  </si>
  <si>
    <t>Realizar las actualizaciones necesarias a los diferentes aplicativos Web que se utilizan en la Entidad en determinados casos.</t>
  </si>
  <si>
    <t>Aplicativos Web actualizados</t>
  </si>
  <si>
    <t>Lorenzo Francisco Fuentes Castellar / Maria Liliana Navarro Martin</t>
  </si>
  <si>
    <t>Total de Aplicativos Web que requieran actualización.</t>
  </si>
  <si>
    <t xml:space="preserve">Implementar la nueva Intranet Corporativa limpia, funcional y con un diseño de uso fácil, con mesa de ayuda, motor de búsqueda, formularios en línea, repositorio de documentos, calendario de eventos, directorio de empleados entre otros. </t>
  </si>
  <si>
    <t>Presentar la Intranet junto con la mesa de Ayuda de la INC.</t>
  </si>
  <si>
    <t>Presentación ante la INC de la Intranet y la Mesa de Ayuda.</t>
  </si>
  <si>
    <t>Lorenzo Francisco Fuentes Castellar</t>
  </si>
  <si>
    <t>Garantizar la confidencialidad, integridad, disponibilidad y privacidad de los datos, implementando las medidas necesarios o que estén al alance como el uso de barreras de seguridad. (5,6)</t>
  </si>
  <si>
    <t>Establecer la política de protección de datos personales</t>
  </si>
  <si>
    <t>Política de protección de datos personales</t>
  </si>
  <si>
    <t>Oficina de Sistemas e Informática y Grupo Talento Humano</t>
  </si>
  <si>
    <t xml:space="preserve">Habilitar la solicitud de autorización previa en PQRSD, aceptando la política de protección de datos de la Imprenta </t>
  </si>
  <si>
    <t>Autorización previa habilitada</t>
  </si>
  <si>
    <t>Lorenzo Francisco Fuentes Castellar / Jose Vicente Galindo Sabogal</t>
  </si>
  <si>
    <t xml:space="preserve">Formular y/o implementar el uso y aprovechamiento de Datos Abiertos. Apropiar la Guía para el uso y aprovechamiento de Datos Abiertos en Colombia de MINTIC </t>
  </si>
  <si>
    <t xml:space="preserve">Implementar los datos abiertos </t>
  </si>
  <si>
    <t xml:space="preserve">Datos Abiertos implementados </t>
  </si>
  <si>
    <t>Contar con la documentación técnica y funcional debidamente actualizada. Definir y aplicar la guía de los sistemas de información e incorpora especificaciones y lineamientos de usabilidad definidos por el Min TIC</t>
  </si>
  <si>
    <t>Estandarizar la información mínima de los sistemas de información (Manuales Técnicos y de Usuario, e incluir vistas de información)</t>
  </si>
  <si>
    <t>Sistemas de información con información estandarizada y documentada</t>
  </si>
  <si>
    <t xml:space="preserve">Oficina de Sistemas e Informática </t>
  </si>
  <si>
    <t>Formular un plan de mantenimiento para asegurar el óptimo funcionamiento de la infraestructura física y los equipos de la entidad</t>
  </si>
  <si>
    <t>Formular Plan de mantenimiento de la Infraestructura física  y equipos de la entidad</t>
  </si>
  <si>
    <t xml:space="preserve">Plan de mantenimiento  para la infraestructura física y equipos de la entidad </t>
  </si>
  <si>
    <t>Jose Gabriel Velandia</t>
  </si>
  <si>
    <t>Documentar los roles de los diferentes usuarios que hacen uso de los sistemas de información</t>
  </si>
  <si>
    <t>Documentar los roles  de usuarios delos sistemas de información</t>
  </si>
  <si>
    <t xml:space="preserve">Roles de usuario de los sistemas de información documentados </t>
  </si>
  <si>
    <t>Oficina de sistemas e informática</t>
  </si>
  <si>
    <t>Cumplir los criterios de accesibilidad web, de nivel A y AA definidos en la NTC5854</t>
  </si>
  <si>
    <t>Establecer criterios de Accesibilidad  en la página WEB de conformidad con la NTC5854</t>
  </si>
  <si>
    <t>Pagina WEB con criterios de accesibilidad de conformidad con la NTC5854</t>
  </si>
  <si>
    <t>Actualizar el formulario de PQRSD</t>
  </si>
  <si>
    <t>Formulario de PQRSD actualizado</t>
  </si>
  <si>
    <t xml:space="preserve">Oficina de sistemas e informática y Grupo de Gestión Integral </t>
  </si>
  <si>
    <t>Quedo pendiente el Autodiagnostico de Gobierno digital,  la actualizaicón pagina WEB y habilitar la autorización de datos personales</t>
  </si>
  <si>
    <t>Realizar un diagnóstico de seguridad y privacidad de la información para la vigencia guiándose por la herramienta de autodiagnóstico del Modelo de Seguridad y Privacidad de la Información (2,1)</t>
  </si>
  <si>
    <t>Realizar el autodiagnóstico de la política de seguridad y privacidad de la información</t>
  </si>
  <si>
    <t xml:space="preserve">Autodiagnóstico realizado </t>
  </si>
  <si>
    <t>Formular política de seguridad y privacidad de la información de acuerdo con la guía N2 emitida por el Ministerio de tecnologías de la información y comunicaciones (2,2)</t>
  </si>
  <si>
    <t>Actualizar, aprobar y socializar  la política de  seguridad y privacidad de la información</t>
  </si>
  <si>
    <t>Política actualizada, aprobada y socializada</t>
  </si>
  <si>
    <t>Establecer y actualizar roles y responsabilidades específicos respecto a la seguridad de la información</t>
  </si>
  <si>
    <t xml:space="preserve">Establecer roles y responsabilidades </t>
  </si>
  <si>
    <t>Propuesta de roles y responsabilidades definidas</t>
  </si>
  <si>
    <t>Establecer e implementar un procedimiento de gestión de incidentes de seguridad de la información de acuerdo con los cambios dados en la entidad</t>
  </si>
  <si>
    <t>Actualizar el procedimiento de gestión de incidencias</t>
  </si>
  <si>
    <t>Procedimiento ajustado</t>
  </si>
  <si>
    <t xml:space="preserve">Implementar un SGSI y/o MSPI que cumpla con las necesidades de seguridad de la información. </t>
  </si>
  <si>
    <t>Revisar la documentación existente del sistema de gestión de seguridad de la información adelantado en periodos anterior</t>
  </si>
  <si>
    <t>Informe de validación sobre la documentación existen del SGSI</t>
  </si>
  <si>
    <t xml:space="preserve">El Registro de Activos de información es el inventario de la información pública que el sujeto obligado genere, obtenga, adquiera, transforme o controle en su calidad de tal </t>
  </si>
  <si>
    <t>Actualizar el registro de Activos de información</t>
  </si>
  <si>
    <t>Registro de Activos de Información actualizado</t>
  </si>
  <si>
    <t>Faltó la aprobación del Procedimiento de Incidencias</t>
  </si>
  <si>
    <t>Política de Conocimiento e innovación</t>
  </si>
  <si>
    <t>Política de Seguimiento y evaluación del desempeño institucional</t>
  </si>
  <si>
    <t>Política de Control Interno</t>
  </si>
  <si>
    <t xml:space="preserve">Política de Planeación Institucional </t>
  </si>
  <si>
    <t>ACTIVIDAD</t>
  </si>
  <si>
    <t>Esperado Vs Ejecutado</t>
  </si>
  <si>
    <t xml:space="preserve">Política de Transparencia, </t>
  </si>
  <si>
    <t>Manual Operativo</t>
  </si>
  <si>
    <t>Manual de Comunicaciones</t>
  </si>
  <si>
    <t>Guía y seguimiento al Plan de acción</t>
  </si>
  <si>
    <t>AVANCE ESPERADO</t>
  </si>
  <si>
    <t>AVANCE LOGRADO</t>
  </si>
  <si>
    <t>Sin evidencia</t>
  </si>
  <si>
    <t>Ver seguimiento del plan</t>
  </si>
  <si>
    <t>Los Acuerdos de Gestión estan en proceso de aprobación</t>
  </si>
  <si>
    <t>Con el fin de proceder a completar las columnas: Código UNSPSC, Duración del contrato (intervalo: días, meses, años), Modalidad de selección, Fuente de los recursos, ¿Se requieren vigencias futuras?, Estado de solicitud de vigencias futuras;vea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</si>
  <si>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</si>
  <si>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</si>
  <si>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</si>
  <si>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</si>
  <si>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</si>
  <si>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</si>
  <si>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</si>
  <si>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</si>
  <si>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</si>
  <si>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¿Se requieren vigencias futuras?</t>
  </si>
  <si>
    <t>Estado de solicitud de vigencias futuras</t>
  </si>
  <si>
    <t xml:space="preserve">Correo electrónico del responsable </t>
  </si>
  <si>
    <t>80121600;80121700;</t>
  </si>
  <si>
    <t xml:space="preserve">ABOGADO LABORALISTA </t>
  </si>
  <si>
    <t>CCE-11||03</t>
  </si>
  <si>
    <t>NO REQUIERE</t>
  </si>
  <si>
    <t>NO APLICA</t>
  </si>
  <si>
    <t>LEONOR.ARIAS@IMPRENTA.GOV.CO</t>
  </si>
  <si>
    <t xml:space="preserve">AGUA EMBOTELLADA </t>
  </si>
  <si>
    <t>ASESORIAS</t>
  </si>
  <si>
    <t>84131500;84131600</t>
  </si>
  <si>
    <t>AUXILIO DE DEFUNCIÓN</t>
  </si>
  <si>
    <t>BATERIAS PARA VEHICULOS</t>
  </si>
  <si>
    <t xml:space="preserve">BIENESTAR SOCIAL </t>
  </si>
  <si>
    <t>CARTULINAS BRISTOL</t>
  </si>
  <si>
    <t>CCE-15||03</t>
  </si>
  <si>
    <t>OCTAVIO.VILLAMARIN@IMPRENTA.GOV.CO</t>
  </si>
  <si>
    <t>CINTAS PEGANTES PARA EL PROCESO PRODUCTIVO</t>
  </si>
  <si>
    <t>78181701;15101500;15101506</t>
  </si>
  <si>
    <t>COMBUSTIBLES PARA VEHICULOS</t>
  </si>
  <si>
    <t>CONTRATACION PROFESIONALES OFICINA ASESORIA JURIDICA</t>
  </si>
  <si>
    <t>DISTRIBUCION DE CORRESPONDENCIA URBANA Y NACIONAL</t>
  </si>
  <si>
    <t>53101600;53101700;53101800;53101900;53111500;53111500;53111600</t>
  </si>
  <si>
    <t>DOTACION</t>
  </si>
  <si>
    <t>42181500;42311700;42182200;42241700;46182200,42221500;42311500</t>
  </si>
  <si>
    <t>ELEMENTOS DE BOTIQUÍN</t>
  </si>
  <si>
    <t>46181604;53101600;53101700;53101800;53101900;53111500;53111500;53111600</t>
  </si>
  <si>
    <t>ELEMENTOS DE SEGURIDAD INDUSTRIAL. INCLUYE DOTACIÓN POR SST  (ROPA DE TRABAJO, BOTAS  PARA TRABAJADORES DE PLANTA SIN DERECHO A DOTACIÓN DE LEY)</t>
  </si>
  <si>
    <t>39101600;39101800;39101900;39111500;39111600;39111800</t>
  </si>
  <si>
    <t>ELEMENTOS ELECTRICOS</t>
  </si>
  <si>
    <t>47121700;24101500</t>
  </si>
  <si>
    <t>ELEMENTOS PARA ORGANIZACIÓN Y ALMACENAMIENTO DE RESIDUOS (BOLSAS, CANECAS Y OTROS)</t>
  </si>
  <si>
    <t>ENCARGO FIDUCIARIO ADMINISTRACION Y CUSTODIA TES</t>
  </si>
  <si>
    <t>46181500;46181600;46181700;46181800;46181900;46182000;46182100;46182200;46182300;46182400;46182500;46191500;46191600</t>
  </si>
  <si>
    <t xml:space="preserve">EQUIPOS PARA BRIGADAS </t>
  </si>
  <si>
    <t>EVALUACIÓN Y MONITOREO DE LOS FACTORES DE RIESGO PSICOSOCIAL</t>
  </si>
  <si>
    <t>EXÁMENES MÉDICOS DE INGRESO, EGRESO, REUBICACIÓN, POST-INCAPACIDAD, POSTCOVID-19.</t>
  </si>
  <si>
    <t>81112000;81161500</t>
  </si>
  <si>
    <t>FIRMAS DIGITALES:
CERTIFICADOS DIGITALES
PORTAFIRMAS</t>
  </si>
  <si>
    <t>12163800;15121500;15121900</t>
  </si>
  <si>
    <t>GRASAS Y ACEITES PARA MAQUINAS DEL PROCESO PRODUCTIVO</t>
  </si>
  <si>
    <t>43231500;81112500</t>
  </si>
  <si>
    <t>LICENCIAS  Y ACTUALIZACIONES DE SOFTWARE</t>
  </si>
  <si>
    <t>82101500;82101600;82101700;82101800;82101900</t>
  </si>
  <si>
    <t>LINEA DE NEGOCIO DE PUBLICIDAD</t>
  </si>
  <si>
    <t>LLANTAS PARA VEHICULOS</t>
  </si>
  <si>
    <t>47121700;76101500;76101600;76121900</t>
  </si>
  <si>
    <t>MANEJO DE RESIDUOS SOLIDOS Y PELIGROSOS</t>
  </si>
  <si>
    <t>81111800;44103100</t>
  </si>
  <si>
    <t>MANTENIMIENTO EQUIPOS COMPUTO:
ARRENDAMIENTO EQUIPOS DE CÓMPUTO</t>
  </si>
  <si>
    <t>MANTENIMIENTO EQUIPOS COMPUTO:
MANTTO CARTELERAS ELECTRÓNICAS</t>
  </si>
  <si>
    <t>MANTENIMIENTO EQUIPOS COMPUTO:
MANTTO PLANTA TELEFÓNICA</t>
  </si>
  <si>
    <t>81101700;81101800;44103100</t>
  </si>
  <si>
    <t>MANTENIMIENTO EQUIPOS COMPUTO:
PUNTOS DE RED (VOZ/DATOS)</t>
  </si>
  <si>
    <t>MANTENIMIENTO EQUIPOS COMPUTO:
SERVICIO DE RENOVACIÓN, SOPORTE Y MANTENIMIENTO DE LA PLATAFORMA DE TI.</t>
  </si>
  <si>
    <t>MANTENIMIENTO EQUIPOS COMPUTO:
SISTEMA CONTROL DE ACCESO</t>
  </si>
  <si>
    <t>MANTENIMIENTO EQUIPOS COMPUTO:
SOPORTE Y MANTTO EQUIPOS DE COMPUTO</t>
  </si>
  <si>
    <t>72101500;44103100</t>
  </si>
  <si>
    <t>81112500;81112200</t>
  </si>
  <si>
    <t>MANTENIMIENTOS SOFTWARE</t>
  </si>
  <si>
    <t>MATERIAL DE EMPAQUE PARA EL PROCESO PRODUCTIVO</t>
  </si>
  <si>
    <t>MATERIAL DE LIMPIEZA PARA EL AREA PRODUCTIVA</t>
  </si>
  <si>
    <t>MATERIAL PARA PLASTIFICAR</t>
  </si>
  <si>
    <t>56101700;56111500;56111800;56111900;56112000;56112001;56112002;56112003</t>
  </si>
  <si>
    <t>MUEBLES Y ENSERES Y EQUIPOS Y EQUIPO DE OFICINA</t>
  </si>
  <si>
    <t>OBRAS CONTABLES</t>
  </si>
  <si>
    <t>PAPEL PARA IMPRESIÓN DIGITAL</t>
  </si>
  <si>
    <t>PAPEL PERIODICO</t>
  </si>
  <si>
    <t>PAPEL QUIMICO</t>
  </si>
  <si>
    <t>44121600;44121700;44121800;44122100</t>
  </si>
  <si>
    <t>PAPELERIA Y UTILES DE OFICINA</t>
  </si>
  <si>
    <t>31201600;14121900</t>
  </si>
  <si>
    <t>PAPELES AUTOADHESIVOS</t>
  </si>
  <si>
    <t>PAPELES BONES Y COPIAS DIFERNTES COLORES</t>
  </si>
  <si>
    <t>PAPELES Y CARTULINAS ESMALTADAS Y BRILLAN TES</t>
  </si>
  <si>
    <t>PAPELES Y CARTULINAS FINAS</t>
  </si>
  <si>
    <t>PEGANTES DE DIFERENTES CARACTERISTICAS</t>
  </si>
  <si>
    <t>82121500;82121600;82121700;82121800;82121900;</t>
  </si>
  <si>
    <t>PERSONAL MANO DE OBRA PRODUCCIÓN Y DE APOYO A LA MISION</t>
  </si>
  <si>
    <t>60121700;45101600;45101700;45102000</t>
  </si>
  <si>
    <t xml:space="preserve">PLANCHAS TERMALES PARA MAQUINAS IMPRESORAS DE DIFERENTES </t>
  </si>
  <si>
    <t>84130000;84131607</t>
  </si>
  <si>
    <t>POLIZAS DE CUMPLIMIENTO DE CONTRATOS</t>
  </si>
  <si>
    <t>81111700;81112200;81112100</t>
  </si>
  <si>
    <t>PORTAL WEB INSTITUCIONAL
SOFTWARE PUBLICACIONES D.O. Y G.C.
SOLUCIÓN MAILING</t>
  </si>
  <si>
    <t>93141700;93141500;90141600;90151500;90151600;90151700;90131500;90131600</t>
  </si>
  <si>
    <t>PROGRAMA PYP</t>
  </si>
  <si>
    <t>86101800;80111501;86111604</t>
  </si>
  <si>
    <t>PROGRAMAS DE MANEJO Y CONSUMO DE AGUA Y ENERGIA</t>
  </si>
  <si>
    <t>PROGRAMAS DE VIGILANCIA EPIDEMIOLÓGICA</t>
  </si>
  <si>
    <t>80101500;80101600;80101700;80161500</t>
  </si>
  <si>
    <t>PROYECTO GESTIÓN POR RESULTADOS</t>
  </si>
  <si>
    <t>QUIMICOS SECUNDARIOS DEL PROCESO PRODUCTIVO</t>
  </si>
  <si>
    <t>RECARGA DE EXTINTORES</t>
  </si>
  <si>
    <t>REFRIGERIOS</t>
  </si>
  <si>
    <t>82111900;55101500</t>
  </si>
  <si>
    <t>RENOVACION SUSCRIPCIONES A REVISTAS Y PERIODICOS</t>
  </si>
  <si>
    <t>80111600;23153100;</t>
  </si>
  <si>
    <t>REPUESTOS INFRAESTRUCTURA FÍSICA  DEL PROCESO PRODUCTIVO</t>
  </si>
  <si>
    <t>80111600;23153100</t>
  </si>
  <si>
    <t>REPUESTOS, MANTENIMIENTO MAQUINAS Y EQUIPOS DEL PROCESO PRODUCTIVO</t>
  </si>
  <si>
    <t>PROGRAMA DE SEGURO</t>
  </si>
  <si>
    <t>SENSIBILIZACIÓN Y APLICACIÓN DE LOS INSTRUMENTOS AVALADOS POR EL MINISTERIO DE SALUD Y LA NORMA LEGAL VIGENTE.</t>
  </si>
  <si>
    <t>SERVICIO DE ALCANTARILLADO LIMPIEZA TRATAMIENTO AGUAS RESIDUALES</t>
  </si>
  <si>
    <t>80141700;80141800</t>
  </si>
  <si>
    <t xml:space="preserve">SERVICIO DE ALISTAMIENTO Y DISTRIBUCION DE MERCANCIAS </t>
  </si>
  <si>
    <t>SERVICIO DE ANILLADO Y TAPA DURA</t>
  </si>
  <si>
    <t>85121500;85121501</t>
  </si>
  <si>
    <t>SERVICIO DE ÁREA PROTEGIDA</t>
  </si>
  <si>
    <t>76111600;76111500</t>
  </si>
  <si>
    <t xml:space="preserve">SERVICIO DE ASEO Y CAFETERIA INCLUIDO EL SUMINISTRO DE ELEMENTOS DE ASEO, CAFETERIA </t>
  </si>
  <si>
    <t>CCE-99</t>
  </si>
  <si>
    <t>81102700;77101500;77101600;77101700;77101800;77101900;7710200;77111500;77111600;80101500;80101600;80101700</t>
  </si>
  <si>
    <t>SERVICIO DE ASESORÍAS EN TEMAS TÉCNICOS REFERENTES A LOS SISTEMAS DE GESTIÓN DE LA CALIDAD,  AMBIENTAL,  SEGURIDAD DE LA INFORMACIÓN O SEGURIDAD Y SALUD EN EL TRABAJO.</t>
  </si>
  <si>
    <t>84111600;84111500</t>
  </si>
  <si>
    <t>SERVICIO DE AUDITORIA DE CERTIFICACIÓN A LOS SISTEMA DE GESTIÓN DE CALIDAD Y DEL SISTEMA DE GESTIÓN AMBIENTAL BAJO LAS NORMAS ISO 9001:2015  E ISO ISO 14001:2015</t>
  </si>
  <si>
    <t>SERVICIO DE ELABORACIÓN TROQUELES</t>
  </si>
  <si>
    <t>83121700;81112100</t>
  </si>
  <si>
    <t>SERVICIO DE INTERNET:
ARRENDAMIENTO DEL CANAL DEDICADO DE INTERNET</t>
  </si>
  <si>
    <t>81101600;81101700</t>
  </si>
  <si>
    <t xml:space="preserve">SERVICIO DE MANTENIMIENTO, PREVENTIVO, CORRECTIVO Y REPARACION DE VEHICULOS ADMINISTRATIVOS INCLUYE REPUESTOS </t>
  </si>
  <si>
    <t>SERVICIO DE RECUBRIMIENTO DIFERENTES CARACTERISTICAS (PLASTIFICADO - BARNIZADO)</t>
  </si>
  <si>
    <t xml:space="preserve">SERVICIO DE TRANSPORTE </t>
  </si>
  <si>
    <t>47121700;76101500;76101600;76121900;76121700</t>
  </si>
  <si>
    <t>SERVICIO DE TRATAMIENTO DE AGUAS RESIDUALES Y MANEJO DE RESIDUOS LIQUIDOS</t>
  </si>
  <si>
    <t xml:space="preserve">SERVICIO DE VIGILANCIA Y SEGURIDAD PRIVADA </t>
  </si>
  <si>
    <t xml:space="preserve">SERVICIO TÉCNICO PARA EL ANÁLISIS DE PUESTOS DE TRABAJO CON ÉNFASIS PSICOSOCIAL </t>
  </si>
  <si>
    <t>SERVICIOS DE ALISTAMIENTO Y BODEGAJE</t>
  </si>
  <si>
    <t>80111600;80111700</t>
  </si>
  <si>
    <t>SERVICIOS DE APOYO</t>
  </si>
  <si>
    <t>SERVICIOS DE EDICIÓN, IMPRESIÓN Y REPRODUCCIÓN</t>
  </si>
  <si>
    <t>SERVICIOS DE EMPASTE DE LIBROS CONTABLES</t>
  </si>
  <si>
    <t>SERVICIOS DE IMPRESIÓN TERCERIZADOS</t>
  </si>
  <si>
    <t>81111800;44103100;81111500;81111800;</t>
  </si>
  <si>
    <t>SERVICIOS DE MANTENIMIENTO DE INFRAESTRUCTURA TECNOLOGICA Y DEL PROCESO</t>
  </si>
  <si>
    <t>SERVICIOS DE MANUALIDADES</t>
  </si>
  <si>
    <t>SERVICIOS DE PREPRENSA (DIGITACIÓN, DIAGRAMACIÓN, CORRECCIÓN)</t>
  </si>
  <si>
    <t>SERVICIOS DE TROQUELADO SOBRES</t>
  </si>
  <si>
    <t>56101500;56112100</t>
  </si>
  <si>
    <t>SILLAS ERGONÓMICAS</t>
  </si>
  <si>
    <t>SOBRES DE DIFERENTES TAMAÑOS</t>
  </si>
  <si>
    <t>TINTAS PARA MAQUINAS IMPRESORAS DEL PROCESO PRODUCTIVO</t>
  </si>
  <si>
    <t xml:space="preserve">TONER </t>
  </si>
  <si>
    <t>TOTAL PLAN DE ADQUISICIONES</t>
  </si>
  <si>
    <t>Estrategia</t>
  </si>
  <si>
    <t>% de satisfacción de cliente externo</t>
  </si>
  <si>
    <t>OAP</t>
  </si>
  <si>
    <t>EDGAR</t>
  </si>
  <si>
    <t>SANDRA</t>
  </si>
  <si>
    <t>DIAZ</t>
  </si>
  <si>
    <t>ESPERANZA</t>
  </si>
  <si>
    <t>Jose Humerto</t>
  </si>
  <si>
    <t>Clemencia</t>
  </si>
  <si>
    <t>Sistemas</t>
  </si>
  <si>
    <t>S reprograma para el ultimo tirmestre de 2021</t>
  </si>
  <si>
    <t xml:space="preserve">Se anexa documento </t>
  </si>
  <si>
    <t>MONITOREO AL PLAN ANTICORRUPCIÓN Y ATENCIÓN AL CIUDADANO 2021</t>
  </si>
  <si>
    <t>SUBCOMPONENTE / PROCESOS</t>
  </si>
  <si>
    <t>META O PRODUCTO</t>
  </si>
  <si>
    <t>OBSERVACIÓN</t>
  </si>
  <si>
    <t xml:space="preserve"> COMPONENTE 1: GESTIÓN DE RIESGOS DE CORRUPCIÓN - MAPA DE RIESGOS DE CORRUPCIÓN</t>
  </si>
  <si>
    <t>1. Política de administración de riesgos</t>
  </si>
  <si>
    <t>1.1.1</t>
  </si>
  <si>
    <t>Incluir dentro de la Política de Riesgos el daño antijurídico y continuidad del negocio</t>
  </si>
  <si>
    <t>Política de riesgos actualizada</t>
  </si>
  <si>
    <t>Política actualizada</t>
  </si>
  <si>
    <t>Oficina Asesora de Planeación - Grupo de Gestión Integral</t>
  </si>
  <si>
    <t>1.1.2</t>
  </si>
  <si>
    <t xml:space="preserve">Socializar la política de riesgos actualizada </t>
  </si>
  <si>
    <t>Nueva política de riesgos socializada</t>
  </si>
  <si>
    <t>Política socializada</t>
  </si>
  <si>
    <t>1.1.3</t>
  </si>
  <si>
    <t>Aprobar la política de riesgos actualizada</t>
  </si>
  <si>
    <t xml:space="preserve">Política de riesgos aprobada </t>
  </si>
  <si>
    <t>Política aprobado</t>
  </si>
  <si>
    <t>2.-Construcción del Mapa de Riesgos de corrupción</t>
  </si>
  <si>
    <t>1.2.2</t>
  </si>
  <si>
    <t>Realizar mesas de trabajo con las dependencias para la validación y realización de los riesgos de corrupción</t>
  </si>
  <si>
    <t xml:space="preserve">Realizar mesas de trabajo  para el tema de riesgos de Corrupción con el  100% de los dueños de proceso </t>
  </si>
  <si>
    <t>Mesas de trabajos realizadas</t>
  </si>
  <si>
    <t>16 procesos</t>
  </si>
  <si>
    <t xml:space="preserve">Gestionar una capacitación sobre riesgos </t>
  </si>
  <si>
    <t>Realizar la capacitación sobre riesgos</t>
  </si>
  <si>
    <t xml:space="preserve">Capacitación realizada </t>
  </si>
  <si>
    <t>Actualizar y aprobar el mapa de riesgos de corrupción</t>
  </si>
  <si>
    <t>Mapa actualizado y aprobado</t>
  </si>
  <si>
    <t>Documento actualizado</t>
  </si>
  <si>
    <t>3.- Consultas y divulgación</t>
  </si>
  <si>
    <t>1.3.1</t>
  </si>
  <si>
    <t>Publicar el mapa de Riesgos de corrupción actualizado en la página Web de la entidad</t>
  </si>
  <si>
    <t>Publicar en la página WEB el Mapa de Riesgos de Corrupción Actualizado</t>
  </si>
  <si>
    <t xml:space="preserve">Constancia de la publicación </t>
  </si>
  <si>
    <t>1.3.2</t>
  </si>
  <si>
    <t>Divulgar a todas las dependencias el Mapa de Riesgos de Corrupción de la INC mediante la intranet, monitores de la entidad para su conocimiento y control</t>
  </si>
  <si>
    <t>Publicar en Intranet, monitores INC y correo electrónico el Mapa de Riesgos de Corrupción</t>
  </si>
  <si>
    <t>1.3.3</t>
  </si>
  <si>
    <t xml:space="preserve">Adelantar campaña de socialización de los controles asociados a mitigar los riesgos de corrupción </t>
  </si>
  <si>
    <t>Campaña de socialización de los controles de los riesgos de corrupción</t>
  </si>
  <si>
    <t>Una campaña de socialización</t>
  </si>
  <si>
    <t>4.- Monitoreo y Revisión</t>
  </si>
  <si>
    <t>1.4.</t>
  </si>
  <si>
    <t>Monitorear y revisar periódicamente el mapa de riesgos de corrupción, ajustarlo si es del caso y publicar los cambios en la web y rendir informe</t>
  </si>
  <si>
    <t xml:space="preserve">Tres informes de monitoreo al Mapa de Riesgos </t>
  </si>
  <si>
    <t>No. de informes realizados</t>
  </si>
  <si>
    <t>may, sep y ene</t>
  </si>
  <si>
    <t>Tres informes programados</t>
  </si>
  <si>
    <t>5.- Seguimiento</t>
  </si>
  <si>
    <t>1.5.1</t>
  </si>
  <si>
    <t>Realizar seguimiento al Mapa de Riesgos de Corrupción, reportando y publicando el resultado conforme a la ley</t>
  </si>
  <si>
    <t>Realizar tres (3) seguimientos al Mapa de Riesgos de Corrupción</t>
  </si>
  <si>
    <t>No. informes realizados</t>
  </si>
  <si>
    <t>Oficina de Control Interno</t>
  </si>
  <si>
    <t>1.5.2</t>
  </si>
  <si>
    <t>Presentar el informe de seguimiento en el Comité Institucional de Control Interno</t>
  </si>
  <si>
    <t>Presentar cada seguimiento ante el CICCI</t>
  </si>
  <si>
    <t xml:space="preserve">Acta del Comité </t>
  </si>
  <si>
    <t>CICCI</t>
  </si>
  <si>
    <t>Cuatrimestral</t>
  </si>
  <si>
    <t>TOTAL AVANCE COMPONENTE 1: GESTIÓN DE RIESGOS DE CORRUPCIÓN - MAPA DE RIESGOS DE CORRUPCIÓN</t>
  </si>
  <si>
    <t xml:space="preserve"> COMPONENTE 2: RACIONALIZACIÓN DE TRÁMITES</t>
  </si>
  <si>
    <t>1.Otro Procedimiento Administrativo</t>
  </si>
  <si>
    <t>Verificar que las OPA's  estén actualizadas y operando en la plataforma SUIT</t>
  </si>
  <si>
    <t>Informe de verificación de OPA en el SUIT</t>
  </si>
  <si>
    <t>TOTAL AVANCE  COMPONENTE 2: RACIONALIZACIÓN DE TRÁMITES</t>
  </si>
  <si>
    <t xml:space="preserve"> COMPONENTE 3: RENDICIÓN DE CUENTAS</t>
  </si>
  <si>
    <t>1.-Información de Calidad y en lenguaje comprensible</t>
  </si>
  <si>
    <t>3.1.1</t>
  </si>
  <si>
    <t>Publicar información relevante sobre la misión, productos y servicios que presta la INC en la página Web</t>
  </si>
  <si>
    <t xml:space="preserve">Publicar en la Página WEB  información de Imprenta Nacional </t>
  </si>
  <si>
    <t xml:space="preserve">Hacer una publicación trimestral en Página WEB </t>
  </si>
  <si>
    <t>Comité de Gestión y desempeño</t>
  </si>
  <si>
    <t>3.1.2</t>
  </si>
  <si>
    <t>Publicar  anualmente en un lugar visible y publico el Informe de Gestión</t>
  </si>
  <si>
    <t xml:space="preserve">Verificar anualmente la oportunidad en la publicación del informe de Gestión </t>
  </si>
  <si>
    <t>Informes de Gestión</t>
  </si>
  <si>
    <t>Una publicación</t>
  </si>
  <si>
    <t>3.1.3</t>
  </si>
  <si>
    <t xml:space="preserve">Publicar  anualmente en la pagina WEB el informe al congreso </t>
  </si>
  <si>
    <t xml:space="preserve">Verificar anualmente la publicación del informe al congreso </t>
  </si>
  <si>
    <t xml:space="preserve">Informe al congreso </t>
  </si>
  <si>
    <t>3.1.4</t>
  </si>
  <si>
    <t>Publicar  mensualmente en un lugar visible y publico el Estados Financieros  (Resolución 182/2017 Contaduría General de la Nación)</t>
  </si>
  <si>
    <t xml:space="preserve">Verificar mensual la oportunidad en la publicación de los Estados Financieros </t>
  </si>
  <si>
    <t>Estados Financieros publicados</t>
  </si>
  <si>
    <t xml:space="preserve">Grupo de Contabilidad - Subgerencia Administrativa y Financiera </t>
  </si>
  <si>
    <t>11 Publicaciones</t>
  </si>
  <si>
    <t>3.1.5</t>
  </si>
  <si>
    <t>Publicar  trimestralmente la ejecución presupuestal</t>
  </si>
  <si>
    <t>Publicación de la ejecución presupuestal en la pagina WEB</t>
  </si>
  <si>
    <t>Informe ejecución presupuestal</t>
  </si>
  <si>
    <t xml:space="preserve">Grupo de Presupuesto - Subgerencia Administrativa y Financiera </t>
  </si>
  <si>
    <t>4 Publicaciones</t>
  </si>
  <si>
    <t>3.1.6</t>
  </si>
  <si>
    <t>Caracterización de los grupos de valor interno</t>
  </si>
  <si>
    <t>Caracterización documentada</t>
  </si>
  <si>
    <t>2.- Dialogo de doble vía con la Ciudadanía y sus organizaciones</t>
  </si>
  <si>
    <t>3.2.1</t>
  </si>
  <si>
    <t>Monitorear la publicación de la información precontractual, contractual y pos contractual en SECOP</t>
  </si>
  <si>
    <t>Elaborar informe cuatrimestral sobre el monitoreo de las publicaciones de todas las fases de contratación  en SECOP</t>
  </si>
  <si>
    <t>Informes realizados</t>
  </si>
  <si>
    <t>Grupo de Compras</t>
  </si>
  <si>
    <t>3 informes</t>
  </si>
  <si>
    <t>3.2.2</t>
  </si>
  <si>
    <t>Participar en la rendición de cuenta del Sector Interior</t>
  </si>
  <si>
    <t xml:space="preserve">Participar en el evento </t>
  </si>
  <si>
    <t>Evidencia de la participación</t>
  </si>
  <si>
    <t>TOTAL AVANCE COMPONENTE 3: RENDICIÓN DE CUENTAS</t>
  </si>
  <si>
    <t xml:space="preserve"> COMPONENTE 4: MECANISMOS PARA MEJORAR LA ATENCIÓN AL CIUDADANO</t>
  </si>
  <si>
    <t>1- Estructura Administrativa y Direccionamiento Estratégico</t>
  </si>
  <si>
    <t xml:space="preserve">Estructurar e implementar el procedimiento de servicio al ciudadano al interior de la entidad. </t>
  </si>
  <si>
    <t>Tener un procedimiento de Servicio al ciudadano implementado</t>
  </si>
  <si>
    <t>Proceso de Gestión de servicio al ciudadano implementado</t>
  </si>
  <si>
    <t>2.- Fortalecimiento de los canales de Atención</t>
  </si>
  <si>
    <t>4.2.1</t>
  </si>
  <si>
    <t>Implementar los protocolos descritos en el Manual de Comunicaciones</t>
  </si>
  <si>
    <t>Implementar protocolos del Manual de Comunicaciones</t>
  </si>
  <si>
    <t>Protocolos implementados</t>
  </si>
  <si>
    <t>4.2.2</t>
  </si>
  <si>
    <t>Revisar, ajustar e implementar los protocolos descritos en el Manual de Atención al Ciudadano</t>
  </si>
  <si>
    <t>Implementar protocolos de servicio al ciudadano</t>
  </si>
  <si>
    <t>Protocolos de servicio al ciudadano implementados</t>
  </si>
  <si>
    <t>3.- Talento Humano</t>
  </si>
  <si>
    <t>Desarrollar una capacitación con temática relacionada con el mejoramiento del servicio al ciudadano</t>
  </si>
  <si>
    <t>Realizar la capacitación relacionada con atención de servicio al ciudadano</t>
  </si>
  <si>
    <t>4.- Normativo y Procedimental</t>
  </si>
  <si>
    <t xml:space="preserve">Construir e implementar una política de  protección de datos personales </t>
  </si>
  <si>
    <t xml:space="preserve">Política implementada </t>
  </si>
  <si>
    <t xml:space="preserve">Documento con la política </t>
  </si>
  <si>
    <t>Oficina de Sistemas</t>
  </si>
  <si>
    <t>5.-Relacionamiento con el Ciudadano</t>
  </si>
  <si>
    <t xml:space="preserve">Realizar la caracterización de ciudadanos, usuarios o grupos atendidos por la INC de la línea de Impresión Gráfica </t>
  </si>
  <si>
    <t>Elaborar la ficha resumen de la caracterización de ciudadanos atendidos por la INC en la línea Impresión gráfica</t>
  </si>
  <si>
    <t>Caracterización realizada</t>
  </si>
  <si>
    <t>TOTAL AVANCE COMPONENTE 4: MECANISMOS PARA MEJORAR LA ATENCIÓN AL CIUDADANO</t>
  </si>
  <si>
    <t xml:space="preserve"> COMPONENTE 5: MECANISMOS PARA LA TRANSPARENCIA Y ACCESO A LA INFORMACIÓN</t>
  </si>
  <si>
    <t>1.- Lineamentos de Transparencia Activa</t>
  </si>
  <si>
    <t>5.1.1</t>
  </si>
  <si>
    <t>Monitorear y socializar el cumplimiento de la ley de transparencia y acceso a la información.</t>
  </si>
  <si>
    <t>Incrementar el 2 puntos el nivel de cumplimento del ITA ( 91 puntos)</t>
  </si>
  <si>
    <t>Resultado del Índice  ITA</t>
  </si>
  <si>
    <t>Subgerencia Administrativa y Financiera, Oficinas Asesoras de Planeación y Jurídica, Oficinas de Control Interno y de Sistemas e Informática</t>
  </si>
  <si>
    <t>Resultado ITA anterior</t>
  </si>
  <si>
    <t>5.1.2</t>
  </si>
  <si>
    <t>Establecer el esquema de publicación de la página WEB de acuerdo a la normatividad vigente</t>
  </si>
  <si>
    <t>Esquema de publicación de la página WEB</t>
  </si>
  <si>
    <t>Esquema de publicación de la página WEB creado</t>
  </si>
  <si>
    <t>Oficina Asesora de Planeación y Oficina de Sistemas</t>
  </si>
  <si>
    <t>5.1.3</t>
  </si>
  <si>
    <t>Hacer seguimiento a lo establecido en el literal c) del articulo  9 de la Ley 1712 de 2014 y art. 5o  del decreto 103 de 2015</t>
  </si>
  <si>
    <t>Informe de verificación sobre la información actualizada en SIGEP de servidores públicos, empleados y contratistas cada cuatrimestre</t>
  </si>
  <si>
    <t>Informe realizados</t>
  </si>
  <si>
    <t>5.1.4</t>
  </si>
  <si>
    <t>Realizar seguimiento a los contenidos del enlace transparencia, de acuerdo con el Esquema de publicación de información</t>
  </si>
  <si>
    <t>Validar la lista chequeo cuatrimestralmente a los contenidos del enlace transparencia</t>
  </si>
  <si>
    <t>Listas validadas</t>
  </si>
  <si>
    <t>2.- Lineamentos de Transparencia pasiva</t>
  </si>
  <si>
    <t>5.2</t>
  </si>
  <si>
    <t>El formulario para presentación de peticiones a través de dispositivos móviles debe permitir denuncias anónimas.</t>
  </si>
  <si>
    <t>Formulario de peticiones a través de dispositivos móviles permita quejas anónimas.</t>
  </si>
  <si>
    <t>Formulario disponible con esta facultad</t>
  </si>
  <si>
    <t>Oficina de Sistemas e informática</t>
  </si>
  <si>
    <t>3.-Elaboración de los Instrumentos de Gestión de la Información</t>
  </si>
  <si>
    <t xml:space="preserve">En el Índice de Información Clasificada y Reservada incluir  el articulo de la Constitución política o la ley  sobre la reserva de información </t>
  </si>
  <si>
    <t>Índice de Información Clasificada y Reservada actualizado y publicado en la WEB</t>
  </si>
  <si>
    <t xml:space="preserve">Documento actualizado y publicado </t>
  </si>
  <si>
    <t xml:space="preserve">Gestión documental </t>
  </si>
  <si>
    <t>Acto administrativo que contenga:  
* El Inventario de activos de información.
* Índice de información clasificada y reservada.
* Esquema de Publicación de información</t>
  </si>
  <si>
    <t xml:space="preserve">Resolución debidamente legalizada </t>
  </si>
  <si>
    <t xml:space="preserve">Documento legalizado </t>
  </si>
  <si>
    <t xml:space="preserve">Oficina de Sistemas e informática - Oficina Asesora de Planeación- Oficina Asesora Jurídica - Grupo de Gestión Documental </t>
  </si>
  <si>
    <t>5.- Monitoreo del Acceso a la Información Pública</t>
  </si>
  <si>
    <t xml:space="preserve">Atender en los términos de ley y acuerdos de niveles de servicio las PQRSD recibidos en la Imprenta </t>
  </si>
  <si>
    <t>Publicación cuatrimestral informe PQRSD</t>
  </si>
  <si>
    <t>Informes  realizados</t>
  </si>
  <si>
    <t>TOTAL AVANCE COMPONENTE 5: MECANISMOS PARA LA TRANSPARENCIA Y ACCESO A LA INFORMACIÓN</t>
  </si>
  <si>
    <t xml:space="preserve"> COMPONENTE 6: INICIATIVAS ADICIONALES</t>
  </si>
  <si>
    <t>6.1 Código de Ética</t>
  </si>
  <si>
    <t xml:space="preserve">Campañas de socialización del código de integridad. </t>
  </si>
  <si>
    <t xml:space="preserve">Código de integridad socializado </t>
  </si>
  <si>
    <t xml:space="preserve">Evidencia de la socialización </t>
  </si>
  <si>
    <t>AVANCE TOTAL PLAN ANTICORRUPCION</t>
  </si>
  <si>
    <t>Se sigue con las tareas propuestas por parte del programa,  sin estar vinculados a este programa por que ya se finalizo</t>
  </si>
  <si>
    <t>Se realizo entrega a gestor en posconsumo</t>
  </si>
  <si>
    <t>Se realiza el seguimiento  a estos trabajos. Se inicia estudio de mercado para nuevo contrato</t>
  </si>
  <si>
    <t>PLAN ESTRATÉGICO DE TECNOLOGÍAS DE LA INFORMACIÓN Y COMUNICACIONES  2021</t>
  </si>
  <si>
    <t>Se reprograma para el cuarto trimestre de 2021</t>
  </si>
  <si>
    <t>Continua pendiente la Aprobación y socialización</t>
  </si>
  <si>
    <t>La actividad ya esta al día</t>
  </si>
  <si>
    <t>En este periodo el valor se ajusta de $36.753 milloes a $36.923 millones</t>
  </si>
  <si>
    <t>RECURSOS</t>
  </si>
  <si>
    <t>27-01 Politicas de acoso laboral</t>
  </si>
  <si>
    <t>27-02  Politica prevención y consumo</t>
  </si>
  <si>
    <t>27-06 Metodología para identificación peligros</t>
  </si>
  <si>
    <t>Se han realizado las reuniones con el COPASST
27-12-01 Informe abr-may
27-12-02 Informe jun-jul</t>
  </si>
  <si>
    <t>27-14 Listado Maestro de Documentos</t>
  </si>
  <si>
    <t>27-15 Presupuestoa Ajustado</t>
  </si>
  <si>
    <t>27-16-01 Responsabilidad de la Gerencia
27-16-02 Responsabilida Equipo  SST</t>
  </si>
  <si>
    <t>Se actualizo el sistema de vigilancia epidemiológica 15 abril 2021</t>
  </si>
  <si>
    <t>Se actualizo el sistema de vigilancia epidemiológica 16 abril 2021</t>
  </si>
  <si>
    <t>27-44 Gestión del Cambio</t>
  </si>
  <si>
    <t>Se hacen las acciones correctivas de la auditoria 2019</t>
  </si>
  <si>
    <t>Se anexan acuerdos de gestión de Adminsitrativa y Produción.En el cargo de subgerente Comercial no hay acuerdo de gestión porque la labor fue realizada por encargo</t>
  </si>
  <si>
    <t xml:space="preserve">Se adjunta borrador del manual de indicadores realizado por Clemencia. </t>
  </si>
  <si>
    <t>27-03 Política 2021</t>
  </si>
  <si>
    <t>27-04 Socialización Politca 1
27-04 Socialización Política SG-SST 2021</t>
  </si>
  <si>
    <t>27-05 Socialización Objetivos SG-SST 2021
27-05 Socialización Objetivos</t>
  </si>
  <si>
    <r>
      <t>Procedimiento y Matriz   IPEVR Identificar, evaluar y valorar los peligros y riesgos</t>
    </r>
    <r>
      <rPr>
        <sz val="11"/>
        <color rgb="FFFF0000"/>
        <rFont val="Arial"/>
        <family val="2"/>
      </rPr>
      <t xml:space="preserve"> </t>
    </r>
  </si>
  <si>
    <t>27-07 Matriz de Peligros 2020-2021</t>
  </si>
  <si>
    <t>27-08 Identificación y evaluación requisitos legales</t>
  </si>
  <si>
    <t>27-09.01 Comite de convivencia</t>
  </si>
  <si>
    <t>27-10 Comité de Convivencia</t>
  </si>
  <si>
    <t>27-11 Res No. 13 de 2020 COPASST</t>
  </si>
  <si>
    <t>27-13 Estandares Minimos 2021</t>
  </si>
  <si>
    <t>27-18 Matriz de Responsabilidades</t>
  </si>
  <si>
    <t>27-19 Programa de capacitación</t>
  </si>
  <si>
    <t xml:space="preserve">27-20.01 Realizar curso actualización SST
</t>
  </si>
  <si>
    <t>27-21 Registro ejecución actividades</t>
  </si>
  <si>
    <r>
      <t>Seguimientos periodicos al cumplimiento de las estadisticas según objetivos e indicadores del SGSST</t>
    </r>
    <r>
      <rPr>
        <sz val="11"/>
        <color rgb="FFFF0000"/>
        <rFont val="Arial"/>
        <family val="2"/>
      </rPr>
      <t>.</t>
    </r>
  </si>
  <si>
    <t>27-22 Indicadores mínimos SST 2021</t>
  </si>
  <si>
    <t>27-24 Diagnostico de Condiciones de Salud</t>
  </si>
  <si>
    <t>27-25 Descripción sociodemografica</t>
  </si>
  <si>
    <t>27-26 Presentación Socialización INC</t>
  </si>
  <si>
    <t>27-27 sve Cardiovascular 2020</t>
  </si>
  <si>
    <t>27-28 Sistema VE (DME) 2020</t>
  </si>
  <si>
    <t>27-31 P P Salud y P Enfermedad 2021</t>
  </si>
  <si>
    <t>27-33 Identificación de Amenazas</t>
  </si>
  <si>
    <t>27-34  Resolución No. 13 de 2020 2020 COPASST</t>
  </si>
  <si>
    <t>27-35 Integrantes de la Brigada 2020
27-35 REsolución Conformación Brigada</t>
  </si>
  <si>
    <t>27-37 Programa de Inspecciones</t>
  </si>
  <si>
    <r>
      <t>Investigar los accidentes de trabajo, incidentes y enfermedad laboral ATEL</t>
    </r>
    <r>
      <rPr>
        <sz val="11"/>
        <color rgb="FFFF0000"/>
        <rFont val="Arial"/>
        <family val="2"/>
      </rPr>
      <t xml:space="preserve"> </t>
    </r>
  </si>
  <si>
    <t>Cumplimiento de procedimiento, investigaciones ,planes de accion, lecciones aprendidas.</t>
  </si>
  <si>
    <r>
      <t>Definicion de Procedimiento,Matriz de Identificacion de necesidades por cargo,</t>
    </r>
    <r>
      <rPr>
        <sz val="11"/>
        <color rgb="FFFF0000"/>
        <rFont val="Arial"/>
        <family val="2"/>
      </rPr>
      <t xml:space="preserve"> </t>
    </r>
  </si>
  <si>
    <t>27-40 DTH-DC-8 Matriz de EPP Actualizada</t>
  </si>
  <si>
    <r>
      <t>Definir el Procedimientio cuando asi corresponda e implementarlo con COVID-19 y trabajo remoto.</t>
    </r>
    <r>
      <rPr>
        <sz val="11"/>
        <color rgb="FFFF0000"/>
        <rFont val="Arial"/>
        <family val="2"/>
      </rPr>
      <t xml:space="preserve"> </t>
    </r>
  </si>
  <si>
    <t>27-46 Plan Auditorias Internas SGI 2021</t>
  </si>
  <si>
    <r>
      <t>Seguimiento a los hallazgos resultado de la Auditoria, revision por la direccion y planes de accion.</t>
    </r>
    <r>
      <rPr>
        <sz val="11"/>
        <color rgb="FFFF0000"/>
        <rFont val="Arial"/>
        <family val="2"/>
      </rPr>
      <t xml:space="preserve"> </t>
    </r>
  </si>
  <si>
    <r>
      <rPr>
        <b/>
        <sz val="10"/>
        <color theme="1"/>
        <rFont val="Arial"/>
        <family val="2"/>
      </rPr>
      <t xml:space="preserve">Seguimietno- </t>
    </r>
    <r>
      <rPr>
        <sz val="10"/>
        <color theme="1"/>
        <rFont val="Arial"/>
        <family val="2"/>
      </rPr>
      <t xml:space="preserve">A través de la Orden de servicio No. 22140002  con la firma Ximil Technologics, se adelanta el mantenimiento y actualización de la herramienta ORFEO </t>
    </r>
  </si>
  <si>
    <r>
      <rPr>
        <b/>
        <sz val="10"/>
        <color theme="1"/>
        <rFont val="Arial"/>
        <family val="2"/>
      </rPr>
      <t>Seguimiento 1.</t>
    </r>
    <r>
      <rPr>
        <sz val="10"/>
        <color theme="1"/>
        <rFont val="Arial"/>
        <family val="2"/>
      </rPr>
      <t xml:space="preserve"> Se capacitaron 178 funcionarios de los 243 que se citaron para capacitación, es decir hubo una participacion del 76%</t>
    </r>
  </si>
  <si>
    <t>Sin evidencia del Avance</t>
  </si>
  <si>
    <t>Sin evidencia del avance</t>
  </si>
  <si>
    <t>Sin información</t>
  </si>
  <si>
    <t>Se particicipó de forma virtual en las diferentes actividades programadas por la SDA</t>
  </si>
  <si>
    <t>31/07/2021
El Pasante ambiental a fecha 31 de julio  del periodo 2021 no participa en estos temas.
El Supervisor del pasante es el Coordinador de Gestion Integral.</t>
  </si>
  <si>
    <t>Se particicipa de forma virtual en las diferentes actividades programadas por la SDA
31/07/2021
El Pasante ambiental a fecha 31 de julio  del periodo 2021 no participa en estos temas.
El Supervisor del pasante es el Coordinador de Gestion Integral.</t>
  </si>
  <si>
    <t>El Pasante ambiental a fecha 31 de julio  del periodo 2021 no participa en estos temas.
El Supervisor del pasante es el Coordinador de Gestion Integral.</t>
  </si>
  <si>
    <t>La actividad se reprograma para el ultimo trimestre de  2021</t>
  </si>
  <si>
    <t>Se realiza seguimiento, no hay contrato con gestor. Hasta el mes de julio se realizara la primera entrega al gestor con su nuevo contrato</t>
  </si>
  <si>
    <t xml:space="preserve">Seguimiento a la recolección y entrega de luminarias  </t>
  </si>
  <si>
    <t>Se realiza seguimiento a esta actividad</t>
  </si>
  <si>
    <t>31/07/2021. El Pasante ambiental a fecha 31 de julio  del periodo 2021 no ha entregado registros ni informes.
El Supervisor del pasante es el Coordinador de Gestion Integral.
Se realiza seguimiento y entrega al gestor en posconsumo</t>
  </si>
  <si>
    <t xml:space="preserve">Se realiza seguimiento y se da sensibilizacion.
31/07/2021 
Por parte del pasante ambiental:  Solo entrega 3 registros de capacitacion a fecha 31 de julio  del periodo 2021 no ha entregado registros ni informes. El Supervisor del pasante es el Coordinador de Gestion Integral.
</t>
  </si>
  <si>
    <t>Se realiza seguimiento y se da sensibilizacion por parte del pasante ambiental
31/07/2021. Por parte del pasante ambiental. Solo esta en 1 entrega de residuos, registros de seguimiento a fecha 31 de julio  del periodo 2021 no ha entregado. El Supervisor del pasante es el Coordinador de Gestion Integral.</t>
  </si>
  <si>
    <t>Se realiza seguimiento y entrega al gestor en posconsumo
31/07/2021. Por parte del pasante ambiental Solo esta en 1 entrega de residuos, registros de seguimiento a fecha 31 de julio  del periodo 2021 no ha entregado. 
El Supervisor del pasante es el Coordinador de Gestion Integral.</t>
  </si>
  <si>
    <t>Se realiza seguimiento a esta actividada. Se realizó hasta el mes de abril y se inicia nuevo estudio de mercado para nuevo contrato</t>
  </si>
  <si>
    <t>Se realiza seguimiento pero a la fecha TH no ha realizado capacitaciones al personal
 el pasante ambiuental esta realizando las capaitaciones al personal que esta ingreso</t>
  </si>
  <si>
    <t>Para las actividades 1.1.1, 1.1.2 y 1.1.3 la actualización se realizará en el tercer cuatrimestre conforme a la revisión de la nueva metodología de riesgos dada por el DAFP</t>
  </si>
  <si>
    <t>Dentro del Informe de monitereo a Riesgos de corrupción se indica que 10 procesos han cumplido con todas las etapas del proceso de actualización del mapa de riesgos . Anexo 1.4 Informe monitoreo riesgos corrupción 02-2021</t>
  </si>
  <si>
    <t xml:space="preserve">Esta actividad se reprograma para el ultimo cuatrimestre del año  2021, porque es necesario primero actualizar la Guia de Gestión del Riesgo. </t>
  </si>
  <si>
    <t>Se viene adelantando la revisión de procedimientos y ajuste de controles dentro de los mismos.  Una vez ajustados se realizará la campaña de socialización (en el tercer cuatrimestre del 2021)</t>
  </si>
  <si>
    <t>Se anexa monitoreo al Mapa de riegos de corrupción  e Informe del monitoreo  al Mapa de Riesgos de Corrupción
1.4 Monitoreo Mapa de Riesgos de Corrupción 02-2021
1.4 Informe monitoreo riesgos corrupción 02-2021</t>
  </si>
  <si>
    <t>En el componente "Racionalización de trámites", las OPAS que se encuentran en la plataforma SUIT están actualizadas.  En el mes de mayo se revisaron las OPAS registradas y se realizó la corrección de unos links que estaban rotos, de esta actividad se notificó a la Oficina de Sistemas y al Jefe OAP . Anexo 2.1 Verificación de OPA en el SUIT</t>
  </si>
  <si>
    <t>http://www.imprenta.gov.co/documents/10280/14556/Informe+al+Congreso+2021+-2022+final+-+Imprenta+Nacional.pdf/29264d58-61e0-4fdc-bf65-dcad56e5696e</t>
  </si>
  <si>
    <t>http://www.imprenta.gov.co/compras</t>
  </si>
  <si>
    <t>Grupo de Gestión Integral</t>
  </si>
  <si>
    <t>Se anexa informa de Seguimiento. Archivo Excel  3.2.1 Monitoreo publicación información contractual</t>
  </si>
  <si>
    <t>Oficina Asesora de Planeación -  Grupo de Gestión Integral</t>
  </si>
  <si>
    <t>Esta actividad se reprograma para el ultimo cuatrimestre del año  2021.</t>
  </si>
  <si>
    <t>Se  estableció un correo institucional (Comunicaciones Imprenta Nacional de Colombia &lt;comunicaciones@imprenta.gov.co&gt;) para el envío de información relacionada con el direccionamiento estratégico de la INC.  Así mismo se viene coordinando el diseño de las plantillas institucionales para el envío de las comunicaciones. De acuerdo con los protocolos del Manual</t>
  </si>
  <si>
    <t>Esta actividad se reprograma para el ultimo cuatrimestre del año  2021, porque es necesario socializar los protocolos en talleres con el personal involucrado, una vez se  regrese a la presencialidad.</t>
  </si>
  <si>
    <t>Se anexa documento Word con la politica. 4.4 Politica de Protección de Datos</t>
  </si>
  <si>
    <t>Se adjunta informe ver Anexo 5.1.3 Verificación de información - SIGEP 02-2021</t>
  </si>
  <si>
    <t>Se anexa correo de Gestión Documental. 5.3.3 Índice de Información Clasificada y Reservada actualizado</t>
  </si>
  <si>
    <t>http://www.imprenta.gov.co/documents/10280/8174690/Informe+Cuatrimestre+2-PQRSD+2021.pdf/212db5c3-213c-464a-9adc-dc54138009e7</t>
  </si>
  <si>
    <t>Se adjutna dos (2) documentos con la Socialización:
6.1-01 Campaña Código de Integridad
6.1-02 Socialización Valor Semana Honestidad</t>
  </si>
  <si>
    <t>Sigue Pendiente la aprobación</t>
  </si>
  <si>
    <t>Esta actividad se reprograma para la proxima vigencia</t>
  </si>
  <si>
    <t>PLAN DE SEGURIDAD Y PRIVACIDAD DE LA INFORMACIÓN   2021</t>
  </si>
  <si>
    <r>
      <rPr>
        <b/>
        <sz val="10"/>
        <color theme="1"/>
        <rFont val="Arial"/>
        <family val="2"/>
      </rPr>
      <t>Seguimiento 1</t>
    </r>
    <r>
      <rPr>
        <sz val="10"/>
        <color theme="1"/>
        <rFont val="Arial"/>
        <family val="2"/>
      </rPr>
      <t xml:space="preserve"> http://www.imprenta.gov.co/documents/10280/8174690/Politicas+Institucionales-2021.pdf/600af07b-0fd4-4bf3-b636-7954a4bbdb79</t>
    </r>
  </si>
  <si>
    <t>Informe con informe sobre el diagnostico de la infraestructura.</t>
  </si>
  <si>
    <r>
      <rPr>
        <b/>
        <sz val="10"/>
        <color theme="1"/>
        <rFont val="Arial"/>
        <family val="2"/>
      </rPr>
      <t xml:space="preserve">Seguimiento 2. 
</t>
    </r>
    <r>
      <rPr>
        <sz val="10"/>
        <color theme="1"/>
        <rFont val="Arial"/>
        <family val="2"/>
      </rPr>
      <t>29-06 Diagnóstico para la adopción de IPv6</t>
    </r>
  </si>
  <si>
    <r>
      <rPr>
        <b/>
        <sz val="10"/>
        <color theme="1"/>
        <rFont val="Arial"/>
        <family val="2"/>
      </rPr>
      <t>Seguimiento 1</t>
    </r>
    <r>
      <rPr>
        <sz val="10"/>
        <color theme="1"/>
        <rFont val="Arial"/>
        <family val="2"/>
      </rPr>
      <t xml:space="preserve"> 
De las 5 aplicaciones de la WEB que requerian actualización, esta labor se realizó en 4 de ellas (Printux, Kawak, Intranet y Mesa de Ayuda). Solo queda pendiente la realcionada con la actualización de la página WEB.</t>
    </r>
  </si>
  <si>
    <r>
      <rPr>
        <b/>
        <sz val="10"/>
        <color theme="1"/>
        <rFont val="Arial"/>
        <family val="2"/>
      </rPr>
      <t xml:space="preserve">Seguimiento 1
</t>
    </r>
    <r>
      <rPr>
        <sz val="10"/>
        <color theme="1"/>
        <rFont val="Arial"/>
        <family val="2"/>
      </rPr>
      <t xml:space="preserve"> 29-12-01 Borrador Politica Protección de Datos
29-12-03 Formato Autorización Tratamiento Datos Personales
29-12-02 Aviso Legal Página Web</t>
    </r>
  </si>
  <si>
    <r>
      <rPr>
        <b/>
        <sz val="10"/>
        <color theme="1"/>
        <rFont val="Arial"/>
        <family val="2"/>
      </rPr>
      <t>Seguimiento 1.</t>
    </r>
    <r>
      <rPr>
        <sz val="10"/>
        <color theme="1"/>
        <rFont val="Arial"/>
        <family val="2"/>
      </rPr>
      <t xml:space="preserve"> http://www.imprenta.gov.co/documents/10280/8174690/Politicas+Institucionales-2021.pdf/600af07b-0fd4-4bf3-b636-7954a4bbdb79</t>
    </r>
  </si>
  <si>
    <r>
      <rPr>
        <b/>
        <sz val="10"/>
        <color theme="1"/>
        <rFont val="Arial"/>
        <family val="2"/>
      </rPr>
      <t>Seguimiento 1.</t>
    </r>
    <r>
      <rPr>
        <sz val="10"/>
        <color theme="1"/>
        <rFont val="Arial"/>
        <family val="2"/>
      </rPr>
      <t xml:space="preserve">
El resultado del Autodiagnostio del año  2020 fue  72,2%, por lo tanto la meta es del  74,2
24-02 Autodiagnostico 2021</t>
    </r>
  </si>
  <si>
    <t>SEGUIMIENTO PLAN DE BIENESTAR DEL AÑO 2021</t>
  </si>
  <si>
    <t>Ejecución 1er Trim 2021</t>
  </si>
  <si>
    <t>Ejecución 2do Trim 2021</t>
  </si>
  <si>
    <t>TOTAL EJECUCIÓN</t>
  </si>
  <si>
    <t xml:space="preserve">2do Trim </t>
  </si>
  <si>
    <t>3er Trim</t>
  </si>
  <si>
    <t>4to Trim</t>
  </si>
  <si>
    <t>Total</t>
  </si>
  <si>
    <t>Ejecutado</t>
  </si>
  <si>
    <t>Programado</t>
  </si>
  <si>
    <t xml:space="preserve">Total </t>
  </si>
  <si>
    <t>GRAFICA  1</t>
  </si>
  <si>
    <t>GRAFICA  2 Actividades</t>
  </si>
  <si>
    <t>Item</t>
  </si>
  <si>
    <t xml:space="preserve">Origen </t>
  </si>
  <si>
    <t>Otro</t>
  </si>
  <si>
    <t>Plan Institucional</t>
  </si>
  <si>
    <t xml:space="preserve">Otros </t>
  </si>
  <si>
    <t xml:space="preserve">Ejecutado </t>
  </si>
  <si>
    <t>Planes</t>
  </si>
  <si>
    <t>Observación</t>
  </si>
  <si>
    <t xml:space="preserve">Promedio General </t>
  </si>
  <si>
    <t>AVANCE LOGRADO ACUMULADO</t>
  </si>
  <si>
    <t>Actividades pendientes</t>
  </si>
  <si>
    <t>Ya esta elaborada, falta la aprobación</t>
  </si>
  <si>
    <t xml:space="preserve">Esta en proceso de Elaboración </t>
  </si>
  <si>
    <t>Se debe reprogramar para la proxima vigencia</t>
  </si>
  <si>
    <t>Sin avance Reportado</t>
  </si>
  <si>
    <t>GRAFICA  3 OTRAS ACTIVIDADES CON BAJA EJECUCIÓN  A 30 SEP 2021</t>
  </si>
  <si>
    <t>Acumulado</t>
  </si>
  <si>
    <t>GRAFICA 4 PLANES  CON BAJA EJECUCIÓN  A 30 SEP 2021</t>
  </si>
  <si>
    <t>PLANEACIÓN ESTRATEGICA AJUSTADA 2021 -2022</t>
  </si>
  <si>
    <t>Indicador</t>
  </si>
  <si>
    <t>Meta 2021</t>
  </si>
  <si>
    <t>Participación del mercado de la Imprenta en el segmento de Agencias de Publicidad 54181 NAICS y Publicidad M7310 CIIU</t>
  </si>
  <si>
    <t>Participación del mercado de la Imprenta en el segmento de Agencias de Publicidad 54181 NAICS y Publicidad M7310 CIIU (0.50% * $1.670.882.000.000)</t>
  </si>
  <si>
    <t>Nivel de reconocimiento del Diario Oficial de la Imprenta Nacional como principal fuente de consulta de las normas.</t>
  </si>
  <si>
    <t>Participación lograda en el mercado de impresión tradicional</t>
  </si>
  <si>
    <t>Participación lograda en el mercado de impresión tradicional (3.70% * $1.339..211.000.000)</t>
  </si>
  <si>
    <t>Implementación sistemas de información</t>
  </si>
  <si>
    <t>Reconocimiento a la  gestión y el desempeño ambiental de los procesos</t>
  </si>
  <si>
    <t>Categoría Excelencia Ambiental</t>
  </si>
  <si>
    <t xml:space="preserve">Visitantes Museo de Artes gráficas en un año </t>
  </si>
  <si>
    <t>TOTALES</t>
  </si>
  <si>
    <t>Plan Decreto 612</t>
  </si>
  <si>
    <t>Consolidado</t>
  </si>
  <si>
    <t>Avance</t>
  </si>
  <si>
    <t>Planes Dec 612/2018</t>
  </si>
  <si>
    <r>
      <rPr>
        <b/>
        <sz val="10"/>
        <color theme="1"/>
        <rFont val="Arial"/>
        <family val="2"/>
      </rPr>
      <t>Seguimiento 1</t>
    </r>
    <r>
      <rPr>
        <sz val="10"/>
        <color theme="1"/>
        <rFont val="Arial"/>
        <family val="2"/>
      </rPr>
      <t xml:space="preserve"> Sin soporte</t>
    </r>
  </si>
  <si>
    <t>Comité de Desempeño</t>
  </si>
  <si>
    <t>Grupo Mejora Continua</t>
  </si>
  <si>
    <t>Grupo Centro de Documentación</t>
  </si>
  <si>
    <t>Otras actividades</t>
  </si>
  <si>
    <t xml:space="preserve">Seguimiento 3.  </t>
  </si>
  <si>
    <t>Seguimiento 3.  Sigue Pendiente la aprobación</t>
  </si>
  <si>
    <t xml:space="preserve">Seguimiento 3.  Se adjunta borrador del manual de indicadores realizado por Clemencia. </t>
  </si>
  <si>
    <t>Seguimiento 3.  Esta actividad se reprograma para la proxima vigencia</t>
  </si>
  <si>
    <t>Seguimiento 3.  Sin evidencia</t>
  </si>
  <si>
    <t>Seguimiento 3.  Sin evidencia del Avance</t>
  </si>
  <si>
    <t>Seguimiento 3.  Sin evidencia del avance</t>
  </si>
  <si>
    <t>SEGUIMIENTO  CUARTO  TRIMESTRE D E 2021</t>
  </si>
  <si>
    <t>AVANCE CUARTO TRIMESTRE 2021</t>
  </si>
  <si>
    <t>AVANCE ACUMULADO A 31 DE DIC 2021</t>
  </si>
  <si>
    <r>
      <rPr>
        <b/>
        <sz val="10"/>
        <color theme="1"/>
        <rFont val="Arial"/>
        <family val="2"/>
      </rPr>
      <t xml:space="preserve">Seguimiento 1. </t>
    </r>
    <r>
      <rPr>
        <sz val="10"/>
        <color theme="1"/>
        <rFont val="Arial"/>
        <family val="2"/>
      </rPr>
      <t xml:space="preserve">A través del contrato No 22000036 suscrito con la firma Sistemas Archivísticos e Imagenes - SIA SAS, se adelanta la actualización del diagnostico del proceso de gestión documental, el cual se encuentra pendiente de presentación y de aprobación por parte del Comité de Coordinación para continuar con la socialización. 
</t>
    </r>
    <r>
      <rPr>
        <b/>
        <sz val="10"/>
        <color theme="1"/>
        <rFont val="Arial"/>
        <family val="2"/>
      </rPr>
      <t xml:space="preserve">Seguimiento 4. </t>
    </r>
    <r>
      <rPr>
        <sz val="10"/>
        <color theme="1"/>
        <rFont val="Arial"/>
        <family val="2"/>
      </rPr>
      <t>Se realizó el diagnostico del proceso de gestión documental, el cual se presento y aprobo por parte del Comité de Coordinación tal como se encuentra registrado en el acta de fecha 25/08/2021. Se anexa</t>
    </r>
  </si>
  <si>
    <r>
      <rPr>
        <b/>
        <sz val="9"/>
        <color theme="1"/>
        <rFont val="Arial"/>
        <family val="2"/>
      </rPr>
      <t xml:space="preserve">Seguimiento 1. </t>
    </r>
    <r>
      <rPr>
        <sz val="9"/>
        <color theme="1"/>
        <rFont val="Arial"/>
        <family val="2"/>
      </rPr>
      <t xml:space="preserve">Se actualizaron tres instrumentos archivisticos (diagnostico, PINAR  Y PGD) frente a los cuatro requeridos (PINAR, PGD, SIC Y DIAGNOSTICO)
</t>
    </r>
    <r>
      <rPr>
        <b/>
        <sz val="9"/>
        <color theme="1"/>
        <rFont val="Arial"/>
        <family val="2"/>
      </rPr>
      <t>Seguimiento 2.</t>
    </r>
    <r>
      <rPr>
        <sz val="9"/>
        <color theme="1"/>
        <rFont val="Arial"/>
        <family val="2"/>
      </rPr>
      <t xml:space="preserve"> En este periodo se actualizo el instrumento archivistico MOREQ
</t>
    </r>
    <r>
      <rPr>
        <b/>
        <sz val="9"/>
        <color theme="1"/>
        <rFont val="Arial"/>
        <family val="2"/>
      </rPr>
      <t>Seguimiento 4.</t>
    </r>
    <r>
      <rPr>
        <sz val="9"/>
        <color theme="1"/>
        <rFont val="Arial"/>
        <family val="2"/>
      </rPr>
      <t xml:space="preserve">  Los instrumentos archivisticos actualizados DIAGNOSTICO, POLITICA DE GESTION DOCUMENTAL, PINAR- PGD - MAPA DE PROCESOS, FLUJOS DOCUMENTALES Y DESCRIPCIÓN DE LAS FUNCIONES EN LAS UNIDADES ADMINISTRATIVAS DE LA ENTIDAD -SIC - MOREQ, se encuentran publciados en Kawak y en la pagina WEB de la INC. Link: http://www.imprenta.gov.co/gestion-documental</t>
    </r>
  </si>
  <si>
    <r>
      <rPr>
        <b/>
        <sz val="10"/>
        <color theme="1"/>
        <rFont val="Arial"/>
        <family val="2"/>
      </rPr>
      <t xml:space="preserve">Seguimiento 1. </t>
    </r>
    <r>
      <rPr>
        <sz val="10"/>
        <color theme="1"/>
        <rFont val="Arial"/>
        <family val="2"/>
      </rPr>
      <t xml:space="preserve">A través del contrato No 22000036 suscrito con la firma Sistemas Archivísticos e Imagenes - SIA SAS, se adelanta la actualización del Mapa de procesos, flujos docuemtnales y descripcionesen las undiades adminsitrtivas,. 
</t>
    </r>
    <r>
      <rPr>
        <b/>
        <sz val="10"/>
        <color theme="1"/>
        <rFont val="Arial"/>
        <family val="2"/>
      </rPr>
      <t>Seguimiento 2.</t>
    </r>
    <r>
      <rPr>
        <sz val="10"/>
        <color theme="1"/>
        <rFont val="Arial"/>
        <family val="2"/>
      </rPr>
      <t xml:space="preserve"> Los flujos documentales estan construidos, falta revisión, aprobación y socialización informe se encuentra en validación y modificación.
</t>
    </r>
    <r>
      <rPr>
        <b/>
        <sz val="10"/>
        <color theme="1"/>
        <rFont val="Arial"/>
        <family val="2"/>
      </rPr>
      <t xml:space="preserve">Seguimiento 4. </t>
    </r>
    <r>
      <rPr>
        <sz val="10"/>
        <color theme="1"/>
        <rFont val="Arial"/>
        <family val="2"/>
      </rPr>
      <t>Los procedimientos se encuentran en Kawak ingresando por el Mapa de Procesos - Proceso de Gestión Documental y Activos fijos</t>
    </r>
  </si>
  <si>
    <r>
      <rPr>
        <b/>
        <sz val="9"/>
        <color theme="1"/>
        <rFont val="Arial"/>
        <family val="2"/>
      </rPr>
      <t xml:space="preserve">Seguimiento 1. </t>
    </r>
    <r>
      <rPr>
        <sz val="9"/>
        <color theme="1"/>
        <rFont val="Arial"/>
        <family val="2"/>
      </rPr>
      <t xml:space="preserve">Aun no se cuenta con el cronograma de implementacion porque estamos a penas en la fase de revision y actualizacion.
</t>
    </r>
    <r>
      <rPr>
        <b/>
        <sz val="9"/>
        <color theme="1"/>
        <rFont val="Arial"/>
        <family val="2"/>
      </rPr>
      <t>Seguimiento 2</t>
    </r>
    <r>
      <rPr>
        <sz val="9"/>
        <color theme="1"/>
        <rFont val="Arial"/>
        <family val="2"/>
      </rPr>
      <t xml:space="preserve">. El SIC esta actualizado, falta aprobación e implementación 
</t>
    </r>
    <r>
      <rPr>
        <b/>
        <sz val="9"/>
        <color theme="1"/>
        <rFont val="Arial"/>
        <family val="2"/>
      </rPr>
      <t>Seguimiento 4</t>
    </r>
    <r>
      <rPr>
        <sz val="9"/>
        <color theme="1"/>
        <rFont val="Arial"/>
        <family val="2"/>
      </rPr>
      <t xml:space="preserve">. Se realizó la elaboración, aprobación y socializacion del SIC, queda pendiente la implementación que se realizará en el 2022, el cual se encuentra publicado en KAWAK </t>
    </r>
  </si>
  <si>
    <r>
      <rPr>
        <b/>
        <sz val="10"/>
        <color theme="1"/>
        <rFont val="Arial"/>
        <family val="2"/>
      </rPr>
      <t>Seguimiento 1.</t>
    </r>
    <r>
      <rPr>
        <sz val="10"/>
        <color theme="1"/>
        <rFont val="Arial"/>
        <family val="2"/>
      </rPr>
      <t xml:space="preserve"> Esta actividad dará inicio una vez sea aprobado el diagnostico, el PINAR y PG por parte del Comité de Coordinación. 
</t>
    </r>
    <r>
      <rPr>
        <b/>
        <sz val="10"/>
        <color theme="1"/>
        <rFont val="Arial"/>
        <family val="2"/>
      </rPr>
      <t>Seguimiento 4.</t>
    </r>
    <r>
      <rPr>
        <sz val="10"/>
        <color theme="1"/>
        <rFont val="Arial"/>
        <family val="2"/>
      </rPr>
      <t xml:space="preserve"> Se encuentran actualizados los inventarios de Juridica, Compras y Archivo Central </t>
    </r>
  </si>
  <si>
    <t>SEGUIMIENTO  CUARTO TRIMESTRE DE 2021</t>
  </si>
  <si>
    <t>AVANCE ACUMULADO A 31 DIC 2021</t>
  </si>
  <si>
    <t xml:space="preserve">Emergencias </t>
  </si>
  <si>
    <t>Se revisa el manual de contratación con el apoyo de la ARL y está en proceso de ajustar los procedimeintos para el documento de requerimeinto de compras en lo relacionado a SST. 
27-43 Requisitos SST por actividad</t>
  </si>
  <si>
    <t>AVANCE 3ER CUATRIMESTRE 2021</t>
  </si>
  <si>
    <t>AVANCE A 31 DE DICIEMBRE DE 2021</t>
  </si>
  <si>
    <t>1er CUATRIMESTRE</t>
  </si>
  <si>
    <t>2do CUATRIMESTRE</t>
  </si>
  <si>
    <t>1.1.1. Politica de Administración de riesgos</t>
  </si>
  <si>
    <t>1.1.2 Socialización Politca Admón Riesgos</t>
  </si>
  <si>
    <t>1.1.3. Acta aprobación Política Riesgos</t>
  </si>
  <si>
    <t>1.2.1</t>
  </si>
  <si>
    <t>Dentro del Anexo 1.4 Informe monitoreo riesgos corrupción, se indica que 15 procesos han cumplido con todas las etapas</t>
  </si>
  <si>
    <t>http://www.imprenta.gov.co/web/guest/planeacion-y-gestion</t>
  </si>
  <si>
    <t>1.3.2 Divulgación Riesgos de Corrupción</t>
  </si>
  <si>
    <t>1.3.3. Campaña de socialización de los controles de los riesgos</t>
  </si>
  <si>
    <t>Se anexa Informe de monitoreo de los riesgos de corrupción, con su respectiva matriz. Igualmente, se anexa actualización Mapa de Riesgos  de Gestión y Corrupción  2021.
1.4 Estado Actualización Mapa Riesgos Gestión - Corrupción 2021
1.4 Informe monitoreo riesgos corrupción 1er cuatri 2021
1.4 Monitoreo Mapa de Riesgos Corrupción 1er Cuatri 2021</t>
  </si>
  <si>
    <t xml:space="preserve">Se anexa Informe de monitoreo de los riesgos de corrupción, con su respectiva matriz. Igualmente, se anexa actualización Mapa de Riesgos  de Gestión y Corrupción  2021. </t>
  </si>
  <si>
    <t>2.1 Informe verificación de OPAS</t>
  </si>
  <si>
    <t>2.1 Informe de verificación de OPA en el SUIT</t>
  </si>
  <si>
    <t>https://mobile.twitter.com/minsaludcol/status/1361822580357881857</t>
  </si>
  <si>
    <r>
      <rPr>
        <sz val="10"/>
        <color theme="1"/>
        <rFont val="Arial"/>
        <family val="2"/>
      </rPr>
      <t>En este periodo se esta actualizando la pagian WEB de la entidad, en el siguiente enlace se puede observar los avances.</t>
    </r>
    <r>
      <rPr>
        <u/>
        <sz val="10"/>
        <color theme="1"/>
        <rFont val="Arial"/>
        <family val="2"/>
      </rPr>
      <t xml:space="preserve">
https://www.figma.com/proto/z2ZYodyi8dRuKZkBvi2q72/ImprentaNacional?node-id=322%3A359&amp;scaling=min-zoom&amp;page-id=0%3A1&amp;starting-point-node-id=322%3A359 
</t>
    </r>
  </si>
  <si>
    <t>En este periodo no hubo publicaicones en al WEB debido a su actualizacón</t>
  </si>
  <si>
    <t>http://www.imprenta.gov.co/documents/10280/8117734/Informe+final+25+marzo+de+gestion+2020+ajustado+final-OVA.pdf/ba0572b6-6080-4570-ba33-3da83bb8830f</t>
  </si>
  <si>
    <t>No se puedo evidenciar el avance de esta actividad</t>
  </si>
  <si>
    <t>3.1.4 Publicacion en la WEB de los Estados Financieros</t>
  </si>
  <si>
    <t>http://www.imprenta.gov.co/documents/10280/8217712/Ejecucion+Presupuestal+a+marzo+2021.pdf/6e5ec82c-de7b-4be5-ad80-cb72710b38f9</t>
  </si>
  <si>
    <t>Sin evidenica</t>
  </si>
  <si>
    <t>3.2.1. Publicaciones SECOP</t>
  </si>
  <si>
    <t>3.2.1. Publicaciones SECOP 3er cuatri 2021</t>
  </si>
  <si>
    <t>3.2.2. Participar en la rendición de cuenta del Sector Interior</t>
  </si>
  <si>
    <t>En el mes de abril de 2021, el SENA dio capacitación DE  40  horas en temas relacionados con Atención al cliente a 36 funcionarios</t>
  </si>
  <si>
    <t>Para la vigencia 2021 no se realizó medición del ITA, por motivos de la implementación de la Resolución No 1519 de 2021 de MinTic</t>
  </si>
  <si>
    <t>La página WEB esta en proceso de actualización</t>
  </si>
  <si>
    <t>Se anexa informe 5.1.3 Reporte SIGEP</t>
  </si>
  <si>
    <t>5.1.3 Reporte SIGEP</t>
  </si>
  <si>
    <t>Se anexa lista de chequeo, donde se validocontenidos del enlace transparencia. 5.1.4 Lista de validación enlace transparencia</t>
  </si>
  <si>
    <t>La página WEB esta en proceso de actualización,   cuando se concluya todo el proceso ya se tendra en funcionamietno este utilitario.</t>
  </si>
  <si>
    <t>5.3.1</t>
  </si>
  <si>
    <t>5.3.2</t>
  </si>
  <si>
    <t>http://www.imprenta.gov.co/documents/10280/8174690/Informe+1-+PQRSD+2021.pdf/eb70133b-3cf9-4414-ae78-37a2efeb88ce</t>
  </si>
  <si>
    <t>http://www.imprenta.gov.co/documents/10280/8174690/Informe+Cuatrimestre+3+-+PQRSD+2021.pdf/0a019f3d-5a1c-4c24-936f-0f55829659e8</t>
  </si>
  <si>
    <t>El avance de esta estrategía se establece con los ingresos del PY G de la entidad</t>
  </si>
  <si>
    <t xml:space="preserve">Nivel de reconocimiento del Diario Oficial de la Imprenta Nacional como principal fuente de consulta de las normas.
</t>
  </si>
  <si>
    <r>
      <rPr>
        <b/>
        <sz val="10"/>
        <color theme="1"/>
        <rFont val="Arial"/>
        <family val="2"/>
      </rPr>
      <t xml:space="preserve">Seguimiento 3. </t>
    </r>
    <r>
      <rPr>
        <sz val="10"/>
        <color theme="1"/>
        <rFont val="Arial"/>
        <family val="2"/>
      </rPr>
      <t>En el Anexo 01.02 esta la Consulta  Ubersuggest Diario Oficial</t>
    </r>
  </si>
  <si>
    <r>
      <rPr>
        <b/>
        <sz val="10"/>
        <color theme="1"/>
        <rFont val="Arial"/>
        <family val="2"/>
      </rPr>
      <t>Seguimiento 3.</t>
    </r>
    <r>
      <rPr>
        <sz val="10"/>
        <color theme="1"/>
        <rFont val="Arial"/>
        <family val="2"/>
      </rPr>
      <t xml:space="preserve"> La encuesta con corte a diciembre del año 2021 se aplicará en los primeros días del mes de enero de 2022 y se espera que al final de ese mismo mes se tenga consolidado su resultado.
</t>
    </r>
    <r>
      <rPr>
        <b/>
        <sz val="10"/>
        <color theme="1"/>
        <rFont val="Arial"/>
        <family val="2"/>
      </rPr>
      <t xml:space="preserve">Seguimiento 4.  </t>
    </r>
    <r>
      <rPr>
        <sz val="10"/>
        <color theme="1"/>
        <rFont val="Arial"/>
        <family val="2"/>
      </rPr>
      <t>Se esta en proceso de actulizar la informaicón de los clientes atendidos para poder aplicar la encuentes. Esta informaicón debe ser suministrada por la subgerencia Comercial. se anexa correo solicitando esta actualización. Anexo 01-06 Actualización contactos clientes para encuesta</t>
    </r>
  </si>
  <si>
    <r>
      <t xml:space="preserve">Seguimiento 3. </t>
    </r>
    <r>
      <rPr>
        <sz val="10"/>
        <color theme="1"/>
        <rFont val="Arial"/>
        <family val="2"/>
      </rPr>
      <t xml:space="preserve">La Secretaria Distrital de Abamiente realizará la auditoria al sistema de Gestión Ambienteal en el mes de noviembre de  2021.
Seguimiento 4.  Se anexa resultado de al auditoria </t>
    </r>
  </si>
  <si>
    <r>
      <rPr>
        <b/>
        <sz val="10"/>
        <color theme="1"/>
        <rFont val="Arial"/>
        <family val="2"/>
      </rPr>
      <t xml:space="preserve">Seguimiento 3. </t>
    </r>
    <r>
      <rPr>
        <sz val="10"/>
        <color theme="1"/>
        <rFont val="Arial"/>
        <family val="2"/>
      </rPr>
      <t>Ver Anexo 01.09 Visitas MAG a través de WEB</t>
    </r>
  </si>
  <si>
    <t>SEGUIMIENTO PLANEACIÓN ESTRATÉGICA 4to Trim 2021</t>
  </si>
  <si>
    <t>SEGUIMIENTO PLAN ESTRATÉGICO  DE TALENTO HUMANO  CUARTO TRIMESTRE DE 2021</t>
  </si>
  <si>
    <r>
      <rPr>
        <b/>
        <sz val="10"/>
        <color theme="1"/>
        <rFont val="Arial"/>
        <family val="2"/>
      </rPr>
      <t xml:space="preserve">Seguimiento 1. </t>
    </r>
    <r>
      <rPr>
        <sz val="10"/>
        <color theme="1"/>
        <rFont val="Arial"/>
        <family val="2"/>
      </rPr>
      <t xml:space="preserve">En este periodo  no ingreso ningun  servidor pùblico
</t>
    </r>
    <r>
      <rPr>
        <b/>
        <sz val="10"/>
        <color theme="1"/>
        <rFont val="Arial"/>
        <family val="2"/>
      </rPr>
      <t xml:space="preserve">Seguimiento 2. </t>
    </r>
    <r>
      <rPr>
        <sz val="10"/>
        <color theme="1"/>
        <rFont val="Arial"/>
        <family val="2"/>
      </rPr>
      <t xml:space="preserve">En este periodo  no ingreso ningun  servidor pùblico
</t>
    </r>
    <r>
      <rPr>
        <b/>
        <sz val="10"/>
        <color theme="1"/>
        <rFont val="Arial"/>
        <family val="2"/>
      </rPr>
      <t>Seguimiento 3</t>
    </r>
    <r>
      <rPr>
        <sz val="10"/>
        <color theme="1"/>
        <rFont val="Arial"/>
        <family val="2"/>
      </rPr>
      <t xml:space="preserve">. Sin soporte
</t>
    </r>
    <r>
      <rPr>
        <b/>
        <sz val="10"/>
        <color theme="1"/>
        <rFont val="Arial"/>
        <family val="2"/>
      </rPr>
      <t>Seguimietno 4.</t>
    </r>
    <r>
      <rPr>
        <sz val="10"/>
        <color theme="1"/>
        <rFont val="Arial"/>
        <family val="2"/>
      </rPr>
      <t xml:space="preserve"> Se diligenciarion formatos para Juan Pablo López Diaz, Ivan Ramiro Acosta, Elsa Victoria Gómez, Nassier Arenas Nuñez y Alvaro de Jesús Echeverri</t>
    </r>
  </si>
  <si>
    <r>
      <rPr>
        <b/>
        <sz val="10"/>
        <color theme="1"/>
        <rFont val="Arial"/>
        <family val="2"/>
      </rPr>
      <t>Seguimiento 2</t>
    </r>
    <r>
      <rPr>
        <sz val="10"/>
        <color theme="1"/>
        <rFont val="Arial"/>
        <family val="2"/>
      </rPr>
      <t xml:space="preserve">. Sin soporte
</t>
    </r>
    <r>
      <rPr>
        <b/>
        <sz val="10"/>
        <color theme="1"/>
        <rFont val="Arial"/>
        <family val="2"/>
      </rPr>
      <t>Seguimiento 4.</t>
    </r>
    <r>
      <rPr>
        <sz val="10"/>
        <color theme="1"/>
        <rFont val="Arial"/>
        <family val="2"/>
      </rPr>
      <t xml:space="preserve"> En este periodo se contrataron a Arlin Hertas Carcia, Paula andrea Rodríguez Sandoval, Jorge Brond Basto y Karen Hernadez, entre los 28 y 18 años</t>
    </r>
  </si>
  <si>
    <r>
      <rPr>
        <b/>
        <sz val="10"/>
        <color theme="1"/>
        <rFont val="Arial"/>
        <family val="2"/>
      </rPr>
      <t>Seguimiento 2.</t>
    </r>
    <r>
      <rPr>
        <sz val="10"/>
        <color theme="1"/>
        <rFont val="Arial"/>
        <family val="2"/>
      </rPr>
      <t xml:space="preserve">  24-05 Reporte SIGEP
</t>
    </r>
    <r>
      <rPr>
        <b/>
        <sz val="10"/>
        <color theme="1"/>
        <rFont val="Arial"/>
        <family val="2"/>
      </rPr>
      <t>Seguimiento 4.</t>
    </r>
    <r>
      <rPr>
        <sz val="10"/>
        <color theme="1"/>
        <rFont val="Arial"/>
        <family val="2"/>
      </rPr>
      <t xml:space="preserve"> Nos encontramos migrando al SIGEP II por lo que se socializará una vez el DAFP nos asigne las claves respectivas para los administradores.</t>
    </r>
  </si>
  <si>
    <r>
      <rPr>
        <b/>
        <sz val="10"/>
        <color theme="1"/>
        <rFont val="Arial"/>
        <family val="2"/>
      </rPr>
      <t xml:space="preserve">Seguimiento 2.  </t>
    </r>
    <r>
      <rPr>
        <sz val="10"/>
        <color theme="1"/>
        <rFont val="Arial"/>
        <family val="2"/>
      </rPr>
      <t xml:space="preserve">Aunque se gesitonó con la Función Publica el acompañamiento de esta labor, la tarea se realizará en el segundo semestre de  2021.
</t>
    </r>
    <r>
      <rPr>
        <b/>
        <sz val="10"/>
        <color theme="1"/>
        <rFont val="Arial"/>
        <family val="2"/>
      </rPr>
      <t xml:space="preserve">Seguimiento 4 . </t>
    </r>
    <r>
      <rPr>
        <sz val="10"/>
        <color theme="1"/>
        <rFont val="Arial"/>
        <family val="2"/>
      </rPr>
      <t>Se realizaron los ajustes al Manual de Funciones de los Empleados Públicos y fueron enviados  al DAFP. Se  anexa documento: 24-07 Actualización del MF Empleados Publicos</t>
    </r>
  </si>
  <si>
    <r>
      <rPr>
        <b/>
        <sz val="10"/>
        <color theme="1"/>
        <rFont val="Arial"/>
        <family val="2"/>
      </rPr>
      <t>Seguimiento 2.</t>
    </r>
    <r>
      <rPr>
        <sz val="10"/>
        <color theme="1"/>
        <rFont val="Arial"/>
        <family val="2"/>
      </rPr>
      <t xml:space="preserve">  Sin soporte
</t>
    </r>
    <r>
      <rPr>
        <b/>
        <sz val="10"/>
        <color theme="1"/>
        <rFont val="Arial"/>
        <family val="2"/>
      </rPr>
      <t>Seguimiento 4.</t>
    </r>
    <r>
      <rPr>
        <sz val="10"/>
        <color theme="1"/>
        <rFont val="Arial"/>
        <family val="2"/>
      </rPr>
      <t xml:space="preserve"> Se anexa caracterizacion socializada. 24-09 Caracterización de la Población 2021</t>
    </r>
  </si>
  <si>
    <r>
      <rPr>
        <b/>
        <sz val="10"/>
        <color theme="1"/>
        <rFont val="Arial"/>
        <family val="2"/>
      </rPr>
      <t>Seguimiento 2.</t>
    </r>
    <r>
      <rPr>
        <sz val="10"/>
        <color theme="1"/>
        <rFont val="Arial"/>
        <family val="2"/>
      </rPr>
      <t xml:space="preserve">  Sin soporte
</t>
    </r>
    <r>
      <rPr>
        <b/>
        <sz val="10"/>
        <color theme="1"/>
        <rFont val="Arial"/>
        <family val="2"/>
      </rPr>
      <t xml:space="preserve">Seguimiento 4. </t>
    </r>
    <r>
      <rPr>
        <sz val="10"/>
        <color theme="1"/>
        <rFont val="Arial"/>
        <family val="2"/>
      </rPr>
      <t xml:space="preserve"> La Feria del conocimiento institucional será realizada en el 2022</t>
    </r>
  </si>
  <si>
    <r>
      <rPr>
        <b/>
        <sz val="10"/>
        <color theme="1"/>
        <rFont val="Arial"/>
        <family val="2"/>
      </rPr>
      <t xml:space="preserve">Seguimiento 2.  </t>
    </r>
    <r>
      <rPr>
        <sz val="10"/>
        <color theme="1"/>
        <rFont val="Arial"/>
        <family val="2"/>
      </rPr>
      <t xml:space="preserve">Se adjunta correo donde se evidencia el tramite realizado con Cafam para realizar esta actividad
</t>
    </r>
    <r>
      <rPr>
        <b/>
        <sz val="10"/>
        <color theme="1"/>
        <rFont val="Arial"/>
        <family val="2"/>
      </rPr>
      <t xml:space="preserve">Seguimiento 3.  </t>
    </r>
    <r>
      <rPr>
        <sz val="10"/>
        <color theme="1"/>
        <rFont val="Arial"/>
        <family val="2"/>
      </rPr>
      <t xml:space="preserve">Sin soporte
</t>
    </r>
    <r>
      <rPr>
        <b/>
        <sz val="10"/>
        <color theme="1"/>
        <rFont val="Arial"/>
        <family val="2"/>
      </rPr>
      <t>Seguimiento 4</t>
    </r>
    <r>
      <rPr>
        <sz val="10"/>
        <color theme="1"/>
        <rFont val="Arial"/>
        <family val="2"/>
      </rPr>
      <t>. Se anexa resultados evaluación 2021 (24-12 Resultado Clima Laboral 2021), se logro una favorabilidad del 72% del talento humano.</t>
    </r>
  </si>
  <si>
    <r>
      <rPr>
        <b/>
        <sz val="10"/>
        <color theme="1"/>
        <rFont val="Arial"/>
        <family val="2"/>
      </rPr>
      <t>Seguimiento 4.</t>
    </r>
    <r>
      <rPr>
        <sz val="10"/>
        <color theme="1"/>
        <rFont val="Arial"/>
        <family val="2"/>
      </rPr>
      <t xml:space="preserve"> Se realizó la socialización y acompañamiento al personal para la realización del curso e interiorizacion del Código de Integridad.  Se anexa informe del personal que tomo el curso y lo aprobó. (LO ANEXA FELIPE FINO).</t>
    </r>
  </si>
  <si>
    <r>
      <rPr>
        <b/>
        <sz val="10"/>
        <color theme="1"/>
        <rFont val="Arial"/>
        <family val="2"/>
      </rPr>
      <t>Seguimiento 2.</t>
    </r>
    <r>
      <rPr>
        <sz val="10"/>
        <color theme="1"/>
        <rFont val="Arial"/>
        <family val="2"/>
      </rPr>
      <t xml:space="preserve">  Sin soporte
</t>
    </r>
    <r>
      <rPr>
        <b/>
        <sz val="10"/>
        <color theme="1"/>
        <rFont val="Arial"/>
        <family val="2"/>
      </rPr>
      <t>Seguimiento 4.</t>
    </r>
    <r>
      <rPr>
        <sz val="10"/>
        <color theme="1"/>
        <rFont val="Arial"/>
        <family val="2"/>
      </rPr>
      <t xml:space="preserve"> La Resolución de Grupos está en revisión en la Oficina Asesora de Planeación.  Se realizó una modificación de la Resolución 060 de 2017 correspondiente a las actividades de los Asesores Comerciales.</t>
    </r>
  </si>
  <si>
    <r>
      <rPr>
        <b/>
        <sz val="10"/>
        <color theme="1"/>
        <rFont val="Arial"/>
        <family val="2"/>
      </rPr>
      <t xml:space="preserve">Seguimiento 2.  </t>
    </r>
    <r>
      <rPr>
        <sz val="10"/>
        <color theme="1"/>
        <rFont val="Arial"/>
        <family val="2"/>
      </rPr>
      <t xml:space="preserve">Se inició el proceso de revisión para la entrega a la gerencia de un proyecto de GESTION POR RESULTADOS el cual será trabajado en el sistema Kawak.   Se tiene en cuenta el inventario de competencias en cada uno de los niveles.
</t>
    </r>
    <r>
      <rPr>
        <b/>
        <sz val="10"/>
        <color theme="1"/>
        <rFont val="Arial"/>
        <family val="2"/>
      </rPr>
      <t>Seguimiento 4</t>
    </r>
    <r>
      <rPr>
        <sz val="10"/>
        <color theme="1"/>
        <rFont val="Arial"/>
        <family val="2"/>
      </rPr>
      <t xml:space="preserve">. La Gerencia definirá si se realaiza por Kawak o por el sofware de gestión por competencias 360 grados de la INC. Se presentó el analisis de competencias (educación y experiencia) de todos los trabajadores. </t>
    </r>
  </si>
  <si>
    <t>SEGUIMIENTO PLAN DE CAPACITACION CUARTO TRIMESTRE DE 2021</t>
  </si>
  <si>
    <t>AVANCE ACUMULADO A 31 DE DICIEMBRE 2021</t>
  </si>
  <si>
    <r>
      <rPr>
        <b/>
        <sz val="10"/>
        <color theme="1"/>
        <rFont val="Arial"/>
        <family val="2"/>
      </rPr>
      <t>Seguimiento 3.</t>
    </r>
    <r>
      <rPr>
        <sz val="10"/>
        <color theme="1"/>
        <rFont val="Arial"/>
        <family val="2"/>
      </rPr>
      <t xml:space="preserve"> Sin soporte
</t>
    </r>
    <r>
      <rPr>
        <b/>
        <sz val="10"/>
        <color theme="1"/>
        <rFont val="Arial"/>
        <family val="2"/>
      </rPr>
      <t>Seguimiento 4.</t>
    </r>
    <r>
      <rPr>
        <sz val="10"/>
        <color theme="1"/>
        <rFont val="Arial"/>
        <family val="2"/>
      </rPr>
      <t xml:space="preserve"> Se realizará en el 2022 la reinducción general institucional.</t>
    </r>
  </si>
  <si>
    <r>
      <rPr>
        <b/>
        <sz val="10"/>
        <color theme="1"/>
        <rFont val="Arial"/>
        <family val="2"/>
      </rPr>
      <t xml:space="preserve">Seguimiento 2.  </t>
    </r>
    <r>
      <rPr>
        <sz val="10"/>
        <color theme="1"/>
        <rFont val="Arial"/>
        <family val="2"/>
      </rPr>
      <t xml:space="preserve">Ya se realizaron las elecciones  para el Comité de convivencia, falta definir  el mecanismos de desempate. Se tiene previsto capacitar a los miembros del Comité por parte de la ARL.
</t>
    </r>
    <r>
      <rPr>
        <b/>
        <sz val="10"/>
        <color theme="1"/>
        <rFont val="Arial"/>
        <family val="2"/>
      </rPr>
      <t>Seguimiento 3.</t>
    </r>
    <r>
      <rPr>
        <sz val="10"/>
        <color theme="1"/>
        <rFont val="Arial"/>
        <family val="2"/>
      </rPr>
      <t xml:space="preserve"> Sin soporte
</t>
    </r>
    <r>
      <rPr>
        <b/>
        <sz val="10"/>
        <color theme="1"/>
        <rFont val="Arial"/>
        <family val="2"/>
      </rPr>
      <t xml:space="preserve">Seguimiento 4. </t>
    </r>
    <r>
      <rPr>
        <sz val="10"/>
        <color theme="1"/>
        <rFont val="Arial"/>
        <family val="2"/>
      </rPr>
      <t xml:space="preserve">Se anexa Resolución de conformación del comite y Citación a capacitación comite convivencia
</t>
    </r>
  </si>
  <si>
    <r>
      <rPr>
        <b/>
        <sz val="10"/>
        <color theme="1"/>
        <rFont val="Arial"/>
        <family val="2"/>
      </rPr>
      <t>Seguimiento 2.</t>
    </r>
    <r>
      <rPr>
        <sz val="10"/>
        <color theme="1"/>
        <rFont val="Arial"/>
        <family val="2"/>
      </rPr>
      <t xml:space="preserve">
25  Anexo de Capacitaciones</t>
    </r>
  </si>
  <si>
    <r>
      <rPr>
        <b/>
        <sz val="10"/>
        <color theme="1"/>
        <rFont val="Arial"/>
        <family val="2"/>
      </rPr>
      <t>Seguimiento 1.</t>
    </r>
    <r>
      <rPr>
        <sz val="10"/>
        <color theme="1"/>
        <rFont val="Arial"/>
        <family val="2"/>
      </rPr>
      <t xml:space="preserve">
25.07 Diagnóstico de Capacitación</t>
    </r>
  </si>
  <si>
    <r>
      <rPr>
        <b/>
        <sz val="10"/>
        <color theme="1"/>
        <rFont val="Arial"/>
        <family val="2"/>
      </rPr>
      <t>Seguimiento 2.</t>
    </r>
    <r>
      <rPr>
        <sz val="10"/>
        <color theme="1"/>
        <rFont val="Arial"/>
        <family val="2"/>
      </rPr>
      <t xml:space="preserve">
25-08 Capacitación conflictos de Interes</t>
    </r>
  </si>
  <si>
    <r>
      <rPr>
        <b/>
        <sz val="10"/>
        <color theme="1"/>
        <rFont val="Arial"/>
        <family val="2"/>
      </rPr>
      <t xml:space="preserve">Seguimiento 1 </t>
    </r>
    <r>
      <rPr>
        <sz val="10"/>
        <color theme="1"/>
        <rFont val="Arial"/>
        <family val="2"/>
      </rPr>
      <t xml:space="preserve">26-01 encuesta de bienestar
</t>
    </r>
    <r>
      <rPr>
        <b/>
        <sz val="10"/>
        <color theme="1"/>
        <rFont val="Arial"/>
        <family val="2"/>
      </rPr>
      <t>Seguimiento 4.</t>
    </r>
    <r>
      <rPr>
        <sz val="10"/>
        <color theme="1"/>
        <rFont val="Arial"/>
        <family val="2"/>
      </rPr>
      <t xml:space="preserve"> No se realizó la evaluación de necesidades de Bienestar social  para el 2021 y no se firmó el Plan 2021. Se ejecutó el 99% del presuupuesto asignado para la vigencia</t>
    </r>
  </si>
  <si>
    <r>
      <rPr>
        <b/>
        <sz val="10"/>
        <color theme="1"/>
        <rFont val="Arial"/>
        <family val="2"/>
      </rPr>
      <t>Seguimiento 4.</t>
    </r>
    <r>
      <rPr>
        <sz val="10"/>
        <color theme="1"/>
        <rFont val="Arial"/>
        <family val="2"/>
      </rPr>
      <t xml:space="preserve"> Debido a las circunstancias de la pandemia COVID-19 el proyecto queda  pendiente para el 2022. Se solicitaron cotizaaciones y se contactó el centro educativo. </t>
    </r>
  </si>
  <si>
    <r>
      <rPr>
        <b/>
        <sz val="10"/>
        <color theme="1"/>
        <rFont val="Arial"/>
        <family val="2"/>
      </rPr>
      <t xml:space="preserve">Seguimiento 4. </t>
    </r>
    <r>
      <rPr>
        <sz val="10"/>
        <color theme="1"/>
        <rFont val="Arial"/>
        <family val="2"/>
      </rPr>
      <t>La Gerencia ratificó los horarios para el retorno a labores en la sede de la INC conforme la normativa establecida. Se anexa circular 26-04 Ciruclar Trabajo presencial - 2021</t>
    </r>
  </si>
  <si>
    <r>
      <rPr>
        <b/>
        <sz val="10"/>
        <color theme="1"/>
        <rFont val="Arial"/>
        <family val="2"/>
      </rPr>
      <t>Seguimiento 4</t>
    </r>
    <r>
      <rPr>
        <sz val="10"/>
        <color theme="1"/>
        <rFont val="Arial"/>
        <family val="2"/>
      </rPr>
      <t>. 26-05 Programa Servimos</t>
    </r>
  </si>
  <si>
    <r>
      <rPr>
        <b/>
        <sz val="10"/>
        <color theme="3" tint="-0.249977111117893"/>
        <rFont val="Arial"/>
        <family val="2"/>
      </rPr>
      <t xml:space="preserve">Seguimiento 2.  </t>
    </r>
    <r>
      <rPr>
        <sz val="10"/>
        <color theme="3" tint="-0.249977111117893"/>
        <rFont val="Arial"/>
        <family val="2"/>
      </rPr>
      <t xml:space="preserve">Entre los meses de junio y julio de 2021 Colpensiones dicto talleres a los prepensionados con los siguientes temas: Generalidades,  Regimen de Prima Media  e Historia Laboral. Ver anexos
</t>
    </r>
    <r>
      <rPr>
        <b/>
        <sz val="10"/>
        <color theme="3" tint="-0.249977111117893"/>
        <rFont val="Arial"/>
        <family val="2"/>
      </rPr>
      <t>Seguimiento 4</t>
    </r>
    <r>
      <rPr>
        <sz val="10"/>
        <color theme="3" tint="-0.249977111117893"/>
        <rFont val="Arial"/>
        <family val="2"/>
      </rPr>
      <t>. La asesora de Colpensiones y el Analista Jurídico de Talento Humano (Jorge Clavijo) ha asesorado a los trabajadores sobre el trámite de pensión. Se ha brindado acompañamiento para el trámite de entrega de puesto de trabajo.</t>
    </r>
  </si>
  <si>
    <r>
      <rPr>
        <b/>
        <sz val="10"/>
        <color theme="1"/>
        <rFont val="Arial"/>
        <family val="2"/>
      </rPr>
      <t xml:space="preserve">Seguimiento 2.  </t>
    </r>
    <r>
      <rPr>
        <sz val="10"/>
        <color theme="1"/>
        <rFont val="Arial"/>
        <family val="2"/>
      </rPr>
      <t xml:space="preserve">Sin soporte.
</t>
    </r>
    <r>
      <rPr>
        <b/>
        <sz val="10"/>
        <color theme="1"/>
        <rFont val="Arial"/>
        <family val="2"/>
      </rPr>
      <t xml:space="preserve">Seguimiento 4. </t>
    </r>
    <r>
      <rPr>
        <sz val="10"/>
        <color theme="1"/>
        <rFont val="Arial"/>
        <family val="2"/>
      </rPr>
      <t>El análisis de beneficios convencionales (auxilios de salud, educación hijos y trabajadores, capacitación, vivienda, solidaridad, etc, se encuentran en la carpeta (J) de Talento Humano.</t>
    </r>
  </si>
  <si>
    <r>
      <rPr>
        <b/>
        <sz val="10"/>
        <color theme="1"/>
        <rFont val="Arial"/>
        <family val="2"/>
      </rPr>
      <t>Seguimiento 3.</t>
    </r>
    <r>
      <rPr>
        <sz val="10"/>
        <color theme="1"/>
        <rFont val="Arial"/>
        <family val="2"/>
      </rPr>
      <t xml:space="preserve">  Sin soporte, 
</t>
    </r>
    <r>
      <rPr>
        <b/>
        <sz val="10"/>
        <color theme="1"/>
        <rFont val="Arial"/>
        <family val="2"/>
      </rPr>
      <t xml:space="preserve">Seguimiento 4. </t>
    </r>
    <r>
      <rPr>
        <sz val="10"/>
        <color theme="1"/>
        <rFont val="Arial"/>
        <family val="2"/>
      </rPr>
      <t>Se anexa 29-03 Formulario encuesta necesidades de servicios de información</t>
    </r>
  </si>
  <si>
    <r>
      <rPr>
        <b/>
        <sz val="10"/>
        <color theme="1"/>
        <rFont val="Arial"/>
        <family val="2"/>
      </rPr>
      <t>Seguimiento 1</t>
    </r>
    <r>
      <rPr>
        <sz val="10"/>
        <color theme="1"/>
        <rFont val="Arial"/>
        <family val="2"/>
      </rPr>
      <t xml:space="preserve">  29-04 Pagos en linea</t>
    </r>
  </si>
  <si>
    <r>
      <rPr>
        <b/>
        <sz val="10"/>
        <color theme="1"/>
        <rFont val="Arial"/>
        <family val="2"/>
      </rPr>
      <t xml:space="preserve">Seguimiento  2.  </t>
    </r>
    <r>
      <rPr>
        <sz val="10"/>
        <color theme="1"/>
        <rFont val="Arial"/>
        <family val="2"/>
      </rPr>
      <t xml:space="preserve">Se reprograma la actividad para el tercer trimestre de 2021. Establecer un memorial de los requisitos minimos de los diferentes servicios tecnológicos 
</t>
    </r>
    <r>
      <rPr>
        <b/>
        <sz val="10"/>
        <color theme="1"/>
        <rFont val="Arial"/>
        <family val="2"/>
      </rPr>
      <t>Seguimiento 3.</t>
    </r>
    <r>
      <rPr>
        <sz val="10"/>
        <color theme="1"/>
        <rFont val="Arial"/>
        <family val="2"/>
      </rPr>
      <t xml:space="preserve">  Sin Soporte
</t>
    </r>
    <r>
      <rPr>
        <b/>
        <sz val="10"/>
        <color theme="1"/>
        <rFont val="Arial"/>
        <family val="2"/>
      </rPr>
      <t>Seguimiento 4</t>
    </r>
    <r>
      <rPr>
        <sz val="10"/>
        <color theme="1"/>
        <rFont val="Arial"/>
        <family val="2"/>
      </rPr>
      <t>. Sin soporte</t>
    </r>
  </si>
  <si>
    <r>
      <rPr>
        <b/>
        <sz val="10"/>
        <color theme="1"/>
        <rFont val="Arial"/>
        <family val="2"/>
      </rPr>
      <t xml:space="preserve">Seguimiento 3.  </t>
    </r>
    <r>
      <rPr>
        <sz val="10"/>
        <color theme="1"/>
        <rFont val="Arial"/>
        <family val="2"/>
      </rPr>
      <t xml:space="preserve">Falta anexar la estimación de recursos para iniciar la transición a Ipv6
</t>
    </r>
    <r>
      <rPr>
        <b/>
        <sz val="10"/>
        <color theme="1"/>
        <rFont val="Arial"/>
        <family val="2"/>
      </rPr>
      <t xml:space="preserve">Seguimiento 4. </t>
    </r>
    <r>
      <rPr>
        <sz val="10"/>
        <color theme="1"/>
        <rFont val="Arial"/>
        <family val="2"/>
      </rPr>
      <t>Sin soporte</t>
    </r>
  </si>
  <si>
    <r>
      <rPr>
        <b/>
        <sz val="10"/>
        <color theme="1"/>
        <rFont val="Arial"/>
        <family val="2"/>
      </rPr>
      <t>Seguimiento 1.</t>
    </r>
    <r>
      <rPr>
        <sz val="10"/>
        <color theme="1"/>
        <rFont val="Arial"/>
        <family val="2"/>
      </rPr>
      <t xml:space="preserve">  29-10 Intranet y mesa de ayuda</t>
    </r>
  </si>
  <si>
    <r>
      <rPr>
        <b/>
        <sz val="10"/>
        <color theme="1"/>
        <rFont val="Arial"/>
        <family val="2"/>
      </rPr>
      <t xml:space="preserve">Seguimiento 2. </t>
    </r>
    <r>
      <rPr>
        <sz val="10"/>
        <color theme="1"/>
        <rFont val="Arial"/>
        <family val="2"/>
      </rPr>
      <t>29-11 Politica Protección de Datos</t>
    </r>
  </si>
  <si>
    <r>
      <rPr>
        <b/>
        <sz val="10"/>
        <color theme="1"/>
        <rFont val="Arial"/>
        <family val="2"/>
      </rPr>
      <t>Seguimiento 3.</t>
    </r>
    <r>
      <rPr>
        <sz val="10"/>
        <color theme="1"/>
        <rFont val="Arial"/>
        <family val="2"/>
      </rPr>
      <t xml:space="preserve"> Sin soporte
</t>
    </r>
    <r>
      <rPr>
        <b/>
        <sz val="10"/>
        <color theme="1"/>
        <rFont val="Arial"/>
        <family val="2"/>
      </rPr>
      <t>Seguimiento 4</t>
    </r>
    <r>
      <rPr>
        <sz val="10"/>
        <color theme="1"/>
        <rFont val="Arial"/>
        <family val="2"/>
      </rPr>
      <t>.  La actividad no se concluyo en la presente vigencia, por la actualización de la página WEB, Se adjunta 29-12 Cronograma Pagina WEB</t>
    </r>
  </si>
  <si>
    <r>
      <rPr>
        <b/>
        <sz val="10"/>
        <color theme="1"/>
        <rFont val="Arial"/>
        <family val="2"/>
      </rPr>
      <t xml:space="preserve">Seguimiento 4. </t>
    </r>
    <r>
      <rPr>
        <sz val="10"/>
        <color theme="1"/>
        <rFont val="Arial"/>
        <family val="2"/>
      </rPr>
      <t>Esta pendiente adjuntar manuales de usario de los Software que estan en uso</t>
    </r>
  </si>
  <si>
    <r>
      <rPr>
        <b/>
        <sz val="10"/>
        <color theme="1"/>
        <rFont val="Arial"/>
        <family val="2"/>
      </rPr>
      <t xml:space="preserve">Seguimiento 3. </t>
    </r>
    <r>
      <rPr>
        <sz val="10"/>
        <color theme="1"/>
        <rFont val="Arial"/>
        <family val="2"/>
      </rPr>
      <t xml:space="preserve">Sin soporte
</t>
    </r>
    <r>
      <rPr>
        <b/>
        <sz val="10"/>
        <color theme="1"/>
        <rFont val="Arial"/>
        <family val="2"/>
      </rPr>
      <t xml:space="preserve">Seguimiento 4. </t>
    </r>
    <r>
      <rPr>
        <sz val="10"/>
        <color theme="1"/>
        <rFont val="Arial"/>
        <family val="2"/>
      </rPr>
      <t>Se anexa 29-14 Plan de mantenimiento</t>
    </r>
  </si>
  <si>
    <r>
      <rPr>
        <b/>
        <sz val="10"/>
        <color theme="1"/>
        <rFont val="Arial"/>
        <family val="2"/>
      </rPr>
      <t xml:space="preserve">Seguimiento 4. </t>
    </r>
    <r>
      <rPr>
        <sz val="10"/>
        <color theme="1"/>
        <rFont val="Arial"/>
        <family val="2"/>
      </rPr>
      <t xml:space="preserve">Esta pendiente los roles d elos usarios de los software que estan en uso </t>
    </r>
  </si>
  <si>
    <r>
      <rPr>
        <b/>
        <sz val="10"/>
        <color theme="1"/>
        <rFont val="Arial"/>
        <family val="2"/>
      </rPr>
      <t>Seguimiento 4.</t>
    </r>
    <r>
      <rPr>
        <sz val="10"/>
        <color theme="1"/>
        <rFont val="Arial"/>
        <family val="2"/>
      </rPr>
      <t xml:space="preserve"> Se adjunta 29-16 Orden de Servicio 22140026 para la actualziación pagina WEB, queda pendiente la lista de chequeo</t>
    </r>
  </si>
  <si>
    <r>
      <rPr>
        <b/>
        <sz val="10"/>
        <color theme="1"/>
        <rFont val="Arial"/>
        <family val="2"/>
      </rPr>
      <t xml:space="preserve">Seguimiento 3. </t>
    </r>
    <r>
      <rPr>
        <sz val="10"/>
        <color theme="1"/>
        <rFont val="Arial"/>
        <family val="2"/>
      </rPr>
      <t>Se aplaza para la siguiente vigencia, por rediseño total de la página WEB</t>
    </r>
  </si>
  <si>
    <r>
      <rPr>
        <b/>
        <sz val="12"/>
        <color theme="1"/>
        <rFont val="Arial"/>
        <family val="2"/>
      </rPr>
      <t>Seguimiento 4.</t>
    </r>
    <r>
      <rPr>
        <sz val="12"/>
        <color theme="1"/>
        <rFont val="Arial"/>
        <family val="2"/>
      </rPr>
      <t xml:space="preserve"> Falta evidencia del Autodiagnóstico</t>
    </r>
  </si>
  <si>
    <r>
      <rPr>
        <b/>
        <sz val="12"/>
        <color theme="1"/>
        <rFont val="Arial"/>
        <family val="2"/>
      </rPr>
      <t>Seguimiento 4</t>
    </r>
    <r>
      <rPr>
        <sz val="12"/>
        <color theme="1"/>
        <rFont val="Arial"/>
        <family val="2"/>
      </rPr>
      <t>. Falta evidencia de la revisión de la documentación existente</t>
    </r>
  </si>
  <si>
    <r>
      <rPr>
        <b/>
        <sz val="10"/>
        <color theme="1"/>
        <rFont val="Arial"/>
        <family val="2"/>
      </rPr>
      <t>Seguimiento 4.</t>
    </r>
    <r>
      <rPr>
        <sz val="10"/>
        <color theme="1"/>
        <rFont val="Arial"/>
        <family val="2"/>
      </rPr>
      <t xml:space="preserve">  Lo programado fue capacitación,  la evidencia suministrada no se ajusta a lo planeado, por lo tanto no se puede tener en cuenta.
25-05 Recordar nuestros valores éticos Respeto</t>
    </r>
  </si>
  <si>
    <r>
      <rPr>
        <b/>
        <sz val="10"/>
        <color theme="1"/>
        <rFont val="Arial"/>
        <family val="2"/>
      </rPr>
      <t>Seguimiento 4</t>
    </r>
    <r>
      <rPr>
        <sz val="10"/>
        <color theme="1"/>
        <rFont val="Arial"/>
        <family val="2"/>
      </rPr>
      <t>. La actividad está relacionada con la elaboración de un programa  para fomentar la participación en las TIC, la evidencia suministrada no se ajusta a lo planeado, por lo tanto no se puede tener en cuenta.</t>
    </r>
  </si>
  <si>
    <r>
      <rPr>
        <b/>
        <sz val="10"/>
        <color theme="1"/>
        <rFont val="Arial"/>
        <family val="2"/>
      </rPr>
      <t>Seguimiento 4.</t>
    </r>
    <r>
      <rPr>
        <sz val="10"/>
        <color theme="1"/>
        <rFont val="Arial"/>
        <family val="2"/>
      </rPr>
      <t xml:space="preserve"> Se anexo un listado de 16 capacitaciones, pero para establecer su avance o desarrollo se debe contar con el programa inicial,  el cual no fue suministrado de manera oportuna.  Si cuentan con el, favor suministrarlo. </t>
    </r>
  </si>
  <si>
    <t>Valor total Modificado</t>
  </si>
  <si>
    <t>Ejecución 3er Trim 2021</t>
  </si>
  <si>
    <t>Ejecución 4to Trim 2021</t>
  </si>
  <si>
    <t>SIN REPORTE</t>
  </si>
  <si>
    <t>MANTENIMIENTO PREVENTIVO Y/O CORRECTIVO</t>
  </si>
  <si>
    <t>OTROS PRODUCTOS DE CAUCHO</t>
  </si>
  <si>
    <t>SERVICIOS JURÍDICOS</t>
  </si>
  <si>
    <t>SEGUIMIENTO PLAN ANUAL DE ADQUISICIONES CUARTO TRIMESTRE  2021</t>
  </si>
  <si>
    <t>Observaciones 1er Trimest</t>
  </si>
  <si>
    <t>Observaciones 2do Trimest</t>
  </si>
  <si>
    <t>Observaciones 3er Trimest</t>
  </si>
  <si>
    <t>Observaciones 4to Trimest</t>
  </si>
  <si>
    <t>Se realizo el diligenciamiento en el aplicativo de la SDA, archivo en SGA</t>
  </si>
  <si>
    <t>Se realizo el diligenciamiento en el aplicativo del RUA de la  SDA, archivo en SGA</t>
  </si>
  <si>
    <t>Se realizo la inscripcion al programa, pendiente respuesta de la  SDA, archivo en SGA</t>
  </si>
  <si>
    <t>Se diligencio el formato , se envio al coordinador del SGA para su respectivo tramite, archivo en SGA</t>
  </si>
  <si>
    <t>Se esta al dia en registros, pendiente los registros por parte de la SDA</t>
  </si>
  <si>
    <t>No se realiza simulacro por tema de Pandemia y trabajo en casa</t>
  </si>
  <si>
    <t>Se particicipa de forma virtual en las diferentes actividades programadas por la SDA</t>
  </si>
  <si>
    <t xml:space="preserve">Por temas de la emergencia sanitaria esta actividad no se realizó. Se participa en los diferentes talleres. </t>
  </si>
  <si>
    <t>Se participa en los diferentes talleres.</t>
  </si>
  <si>
    <t xml:space="preserve"> - Coordinador Grupo de Apoyo a la Mejora Continua
 - Analista de Gestión Ambiental
 - Pasante Ambiental</t>
  </si>
  <si>
    <t>El 22 de noviembre se realiza auditoria por la SDA.</t>
  </si>
  <si>
    <t>No se realiza por por estar en estudio de mercado y se encuentra en la oficina de compras</t>
  </si>
  <si>
    <t>Se realiza esta actividad por  area encargada</t>
  </si>
  <si>
    <t>Se sigue con las tareas propuestas por parte del programa,  sin estar vinculados a este programa por que ya se finalizo.</t>
  </si>
  <si>
    <t xml:space="preserve">Se realiza seguimiento, no hay contrato con gestor </t>
  </si>
  <si>
    <t>Se realiza seguimiento, no hay contrato con gestor 
 hasta el mes de julio se realizara la primera entrega al gestor con su nuevo contrato</t>
  </si>
  <si>
    <t>Se realiza seguimiento, a la recolección y almacenamiento y entrega de los residuos solidos generados en la INC..</t>
  </si>
  <si>
    <t>Se realiza el seguimiento y  entrega de los residuos Liquidos generados en la INC.</t>
  </si>
  <si>
    <t>Se realizo entrega al gestor en posconsumo</t>
  </si>
  <si>
    <t>Se realizo entrega a gestor en posconsumo.</t>
  </si>
  <si>
    <t>Se realiza seguimiento a esta actividada</t>
  </si>
  <si>
    <t>No se hace entrega ya que no contamos con suficiente residuo.</t>
  </si>
  <si>
    <t>En el mes de diciembre se realiza la entrega de los RAES</t>
  </si>
  <si>
    <t>No se hace entrega ya que no contamos con contrato actual.</t>
  </si>
  <si>
    <t>Por normatividad hay que entregar cada tres meses la cantidad existente.</t>
  </si>
  <si>
    <t>Se realiza seguimiento y entrega al gestor.</t>
  </si>
  <si>
    <t>Se realiza seguimiento e inspección.</t>
  </si>
  <si>
    <t>Se realiza seguimiento y se da sensibilizacion por parte del pasante ambientalo</t>
  </si>
  <si>
    <t>Se realiza seguimiento y se da sensibilizacion por parte del pasante ambiental</t>
  </si>
  <si>
    <t xml:space="preserve">Se realiza seguimiento y se da sensibilizacion.
</t>
  </si>
  <si>
    <t>Sse realiza seguimiento y entrega al gestor en posconsumo</t>
  </si>
  <si>
    <t xml:space="preserve">Se realiza entrega del material al gestor.
</t>
  </si>
  <si>
    <t>Se realiza seguimiento a esta actividad . Se realizo hasta el mes de abril y se inicia nuevo estudio de mercado para nuevo contrato</t>
  </si>
  <si>
    <t xml:space="preserve">Se realiza seguimiento a esta actividada.
</t>
  </si>
  <si>
    <t>Se realiza seguimiento a estos trabajos</t>
  </si>
  <si>
    <t xml:space="preserve">Se realiza el seguimiento  a estos trabajos.
</t>
  </si>
  <si>
    <t>No se realiza ya que esta no ha cumplido con el tiempo minimo establecido.</t>
  </si>
  <si>
    <t>Se realiza esta actividad como esta establecido por Normatividad.</t>
  </si>
  <si>
    <t>Se realiza el seguimiento  a estas actividades, soportes en mantenimiento.</t>
  </si>
  <si>
    <t xml:space="preserve"> - Analista de Gestión Ambiental
 - Coordinador Mantenimiento</t>
  </si>
  <si>
    <t>No se ha realizado por dificultades en el estudio de mercado. Esta en la oficina de compras</t>
  </si>
  <si>
    <t>Se realiza esta actividad por el grupo de mantenimiento.</t>
  </si>
  <si>
    <t>Elementos para organización y almacenamiento de residuos (canecas y otros)</t>
  </si>
  <si>
    <t>No se realza compras de puntos ecologicos.</t>
  </si>
  <si>
    <t>Se realiza esta actividad por el grupo de mejora continua.</t>
  </si>
  <si>
    <t>Esta actualizada a la fecha</t>
  </si>
  <si>
    <t>Se realiza actualización</t>
  </si>
  <si>
    <t>Se realiza seguimiento pero a la fecha TH no ha realizado capacitaciones al personal</t>
  </si>
  <si>
    <t>Se realiza seguimiento pero a la fecha TH no ha realizado capacitaciones al personal. El pasante ambiental esta realizando las capaitaciones al personal que esta ingreso</t>
  </si>
  <si>
    <t>AÑO  2021</t>
  </si>
  <si>
    <r>
      <rPr>
        <b/>
        <sz val="10"/>
        <color theme="1"/>
        <rFont val="Arial"/>
        <family val="2"/>
      </rPr>
      <t>Objetivo Estratégico 7</t>
    </r>
    <r>
      <rPr>
        <sz val="10"/>
        <color theme="1"/>
        <rFont val="Arial"/>
        <family val="2"/>
      </rPr>
      <t xml:space="preserve">. Disminuir el impacto ambiental de la entidad en n 1 % a través de mecanismos orientados a la optimización de recursos naturales e insumos en los próximos 2 años, en el marco de responsabilidad social. </t>
    </r>
  </si>
  <si>
    <r>
      <rPr>
        <b/>
        <sz val="11"/>
        <color theme="1"/>
        <rFont val="Arial"/>
        <family val="2"/>
      </rPr>
      <t xml:space="preserve">Seguimiento 3.  </t>
    </r>
    <r>
      <rPr>
        <sz val="11"/>
        <color theme="1"/>
        <rFont val="Arial"/>
        <family val="2"/>
      </rPr>
      <t>Sigue Pendiente la aprobación</t>
    </r>
  </si>
  <si>
    <r>
      <rPr>
        <b/>
        <sz val="11"/>
        <color theme="1"/>
        <rFont val="Arial"/>
        <family val="2"/>
      </rPr>
      <t xml:space="preserve">Seguimiento 3.  </t>
    </r>
    <r>
      <rPr>
        <sz val="11"/>
        <color theme="1"/>
        <rFont val="Arial"/>
        <family val="2"/>
      </rPr>
      <t xml:space="preserve">Se adjunta borrador del manual de indicadores realizado 
</t>
    </r>
    <r>
      <rPr>
        <b/>
        <sz val="11"/>
        <color theme="1"/>
        <rFont val="Arial"/>
        <family val="2"/>
      </rPr>
      <t>Seguimiento 4</t>
    </r>
    <r>
      <rPr>
        <sz val="11"/>
        <color theme="1"/>
        <rFont val="Arial"/>
        <family val="2"/>
      </rPr>
      <t xml:space="preserve">.  Falta la socialización del manual </t>
    </r>
  </si>
  <si>
    <r>
      <rPr>
        <b/>
        <sz val="11"/>
        <color theme="1"/>
        <rFont val="Arial"/>
        <family val="2"/>
      </rPr>
      <t xml:space="preserve">Seguimiento 3. </t>
    </r>
    <r>
      <rPr>
        <sz val="11"/>
        <color theme="1"/>
        <rFont val="Arial"/>
        <family val="2"/>
      </rPr>
      <t xml:space="preserve"> Esta actividad se reprograma para la proxima vigencia</t>
    </r>
  </si>
  <si>
    <r>
      <rPr>
        <b/>
        <sz val="11"/>
        <color theme="1"/>
        <rFont val="Arial"/>
        <family val="2"/>
      </rPr>
      <t xml:space="preserve">Seguimiento 3.  </t>
    </r>
    <r>
      <rPr>
        <sz val="11"/>
        <color theme="1"/>
        <rFont val="Arial"/>
        <family val="2"/>
      </rPr>
      <t xml:space="preserve">Sin evidencia.
</t>
    </r>
    <r>
      <rPr>
        <b/>
        <sz val="11"/>
        <color theme="1"/>
        <rFont val="Arial"/>
        <family val="2"/>
      </rPr>
      <t>Seguimiento 4.</t>
    </r>
    <r>
      <rPr>
        <sz val="11"/>
        <color theme="1"/>
        <rFont val="Arial"/>
        <family val="2"/>
      </rPr>
      <t xml:space="preserve">  A  través del Plan de Acción se han implmentando recomendaciones realizadas por la Oficina de Control Interno al Sistema de Control interno </t>
    </r>
  </si>
  <si>
    <r>
      <rPr>
        <b/>
        <sz val="11"/>
        <color theme="1"/>
        <rFont val="Arial"/>
        <family val="2"/>
      </rPr>
      <t>Seguimiento 4.</t>
    </r>
    <r>
      <rPr>
        <sz val="11"/>
        <color theme="1"/>
        <rFont val="Arial"/>
        <family val="2"/>
      </rPr>
      <t xml:space="preserve"> Se  actualizando la política de administración del riesgo incluyendo el  tema del daño antijurídico, generandose el ajuste en la Guía de Gestión del Riesgo. Anexo: 00-15 Guía de Administración del Riesgo Ajustada</t>
    </r>
  </si>
  <si>
    <r>
      <t>Seguimiento 4.</t>
    </r>
    <r>
      <rPr>
        <sz val="11"/>
        <color theme="1"/>
        <rFont val="Arial"/>
        <family val="2"/>
      </rPr>
      <t xml:space="preserve"> Se adjunta  00-16 Matriz actualizada de Riesgos de Gestión 2021</t>
    </r>
  </si>
  <si>
    <r>
      <rPr>
        <b/>
        <sz val="11"/>
        <color theme="1"/>
        <rFont val="Arial"/>
        <family val="2"/>
      </rPr>
      <t xml:space="preserve">Seguimiento 3.  </t>
    </r>
    <r>
      <rPr>
        <sz val="11"/>
        <color theme="1"/>
        <rFont val="Arial"/>
        <family val="2"/>
      </rPr>
      <t>Sin evidencia del Avance
Seguimiento 4.  se anexa Link de consulta interna: http://192.168.115.8:5500/inicial.html</t>
    </r>
  </si>
  <si>
    <r>
      <rPr>
        <b/>
        <sz val="11"/>
        <color theme="1"/>
        <rFont val="Arial"/>
        <family val="2"/>
      </rPr>
      <t>Seguimiento 3.</t>
    </r>
    <r>
      <rPr>
        <sz val="11"/>
        <color theme="1"/>
        <rFont val="Arial"/>
        <family val="2"/>
      </rPr>
      <t xml:space="preserve">  Sin evidencia del Avance
</t>
    </r>
    <r>
      <rPr>
        <b/>
        <sz val="11"/>
        <color theme="1"/>
        <rFont val="Arial"/>
        <family val="2"/>
      </rPr>
      <t xml:space="preserve">Seguimiento 4. </t>
    </r>
    <r>
      <rPr>
        <sz val="11"/>
        <color theme="1"/>
        <rFont val="Arial"/>
        <family val="2"/>
      </rPr>
      <t xml:space="preserve"> Sin evidencia del Avance</t>
    </r>
  </si>
  <si>
    <r>
      <rPr>
        <b/>
        <sz val="11"/>
        <color theme="1"/>
        <rFont val="Arial"/>
        <family val="2"/>
      </rPr>
      <t>Seguimiento 4</t>
    </r>
    <r>
      <rPr>
        <sz val="11"/>
        <color theme="1"/>
        <rFont val="Arial"/>
        <family val="2"/>
      </rPr>
      <t>. En este ultimo cuatrimestre el presupuesto fue modificado</t>
    </r>
  </si>
  <si>
    <t>[1]</t>
  </si>
  <si>
    <t>0 PLANES DE ACCIÓN Y EJECUCIÓN DEL PLAN ESTRATÉGICO</t>
  </si>
  <si>
    <t>CON INFORMACIÓN</t>
  </si>
  <si>
    <t>JUSTIFICACIÓN</t>
  </si>
  <si>
    <t>ACTO ADMINISTRATIVO DE APROBACIÓN</t>
  </si>
  <si>
    <t>OBJETIVO ESTRATÉGICO</t>
  </si>
  <si>
    <t>OBJETIVO TACTICO (CUANDO APLIQUE)</t>
  </si>
  <si>
    <t>PROGRAMA</t>
  </si>
  <si>
    <t>PROYECTO</t>
  </si>
  <si>
    <t>CÓDIGO DEL RUBRO PRESUPUESTAL</t>
  </si>
  <si>
    <t>RECURSOS A INVERTIR POR PROYECTO</t>
  </si>
  <si>
    <t>VALOR EJECUTADO POR PROYECTO</t>
  </si>
  <si>
    <t>AVANCE DEL PROYECTO / PORCENTAJE ( % ) EN TIEMPO</t>
  </si>
  <si>
    <t xml:space="preserve">AVANCE DEL PROYECTO / PORCENTAJE ( % ) ALCANZADO DE LA META </t>
  </si>
  <si>
    <t>AJUSTES  REALIZADOS</t>
  </si>
  <si>
    <t>FILA_1</t>
  </si>
  <si>
    <t>1 SI</t>
  </si>
  <si>
    <t>NA</t>
  </si>
  <si>
    <t>PUBLICADO EN LA WEB A 31 DE ENERO DE 2019</t>
  </si>
  <si>
    <t>INCREMENTAR LOS INGRESOS</t>
  </si>
  <si>
    <t>GRUPO DE MEJORA CONTINUA</t>
  </si>
  <si>
    <t>FILA_3</t>
  </si>
  <si>
    <t>FILA_4</t>
  </si>
  <si>
    <t>OFICINA ASESORA DE PLANEACIÓN</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</si>
  <si>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</si>
  <si>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</si>
  <si>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</si>
  <si>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</si>
  <si>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</si>
  <si>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</si>
  <si>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</si>
  <si>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</si>
  <si>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</si>
  <si>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</si>
  <si>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</si>
  <si>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</si>
  <si>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</si>
  <si>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</si>
  <si>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</si>
  <si>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</si>
  <si>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</si>
  <si>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</si>
  <si>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</si>
  <si>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</si>
  <si>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</si>
  <si>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</si>
  <si>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</si>
  <si>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</si>
  <si>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</si>
  <si>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</si>
  <si>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IMPLEMENTAR UN MODELO DE GESTIÓN BASADO EN RESULTADOS</t>
  </si>
  <si>
    <t xml:space="preserve">PLANEACIÓN INSTITUCIONAL </t>
  </si>
  <si>
    <t>GESTIÓN POR VALORES PARA RESULTADO</t>
  </si>
  <si>
    <t>GESTIÓN PRESUPUESTAL Y EFICIENCIA DEL GASTO PÚBLICO</t>
  </si>
  <si>
    <t>REPOSICIONAR LA IMAGEN CORPORATIVA DE LA IMPRENTA NACIONAL</t>
  </si>
  <si>
    <t>TRANSPARENCIA, ACCESO A LA INFORMACIÓN Y LUCHA CONTRA LA CORRUPCIÓN</t>
  </si>
  <si>
    <t>INNOVAR EN PRODUCTOS Y SERVICIOS QUE DEN RESPUESTA A LAS OPORTUNIDADES DEL MERCADO</t>
  </si>
  <si>
    <t>GESTIÓN DE CONOCIMIENTO E INNOVACIÓN</t>
  </si>
  <si>
    <t>MEJORAR LA GESTIÓN DE COSTOS Y GASTOS</t>
  </si>
  <si>
    <t>FORTALECIMIENTO ORGANIZACIONAL Y SIMPLIFICACIÓN DE PROCESOS</t>
  </si>
  <si>
    <t>IMPLEMENTAR PRACTICAS SOSTENIBLES QUE MEJOREN LA IMAGEN Y EL PROCESO PRODUCTIVO</t>
  </si>
  <si>
    <t>SEGUIMIENTO Y EVALUACIÓN DEL DESEMPEÑO INSTITUCIONAL</t>
  </si>
  <si>
    <t>CONTROL INTERNO</t>
  </si>
  <si>
    <t>PLANEACIÓN INSTITUCIONAL</t>
  </si>
  <si>
    <t>MEJORAR LA COMUNICACIÓN ENTRE LAS DIFERENTES ÁREAS Y PROCESOS</t>
  </si>
  <si>
    <t>GESTIÓN DOCUMENTAL</t>
  </si>
  <si>
    <t>CREAR, COMUNICAR Y ENTREGAR VALOR</t>
  </si>
  <si>
    <t>GESTIÓN ESTRATÉGICA DE TALENTO HUMANO</t>
  </si>
  <si>
    <t xml:space="preserve">MEJORA LA GESTIÓN DE COSTOS Y GASTOS </t>
  </si>
  <si>
    <t>DESARROLLAR UNA CULTURA LABORAR ORIENTADA A LA PARTICIPACIÓN, AUTOCONTROL Y SENTIDO DE PERTENENCIA</t>
  </si>
  <si>
    <t>DESARROLLAR PROGRAMAS DE FORTALECIMIENTO DE CAPACIDADES EN PERSONAL PROPIO DE LA INC</t>
  </si>
  <si>
    <t>TRANSPARENCIA, ACCESO A LA INFORMACIÓN PÚBLICA Y LUCHA CONTRA LA CORRUPCIÓN</t>
  </si>
  <si>
    <t>INTEGRAR LOS SISTEMAS DE INFORMACIÓN</t>
  </si>
  <si>
    <t>GOBIERNO DIGITAL</t>
  </si>
  <si>
    <t>SEGURIDAD DIGITAL</t>
  </si>
  <si>
    <t>IMPLEMENTAR LA PLANEACIÓN ESTRATÉGICA DE LA ENTIDAD</t>
  </si>
  <si>
    <t>EN EL PRESUPUESTO DE INGRESOS, A 31 DE DICIEMBRE DE 2021, HABER RECAUDADO EL 100% DEL PRESUPUESTO APROPIADO $56.005.034.00</t>
  </si>
  <si>
    <t>FORMULAR, APROBAR Y SOCIALIZAR POLÍTICA DE TRANSPARENCIA, ACCESO A LA INFORMACIÓN, Y LUCHA CONTRA LA CORRUPCIÓN</t>
  </si>
  <si>
    <t>FORMULAR, APROBAR Y SOCIALIZAR POLÍTICA DE CONOCIMIENTO E INNOVACIÓN</t>
  </si>
  <si>
    <t xml:space="preserve">FORMULAR, APROBAR Y SOCIALIZAR LAS POLÍTICAS CONTABLES </t>
  </si>
  <si>
    <t>FORMULAR, APROBAR Y SOCIALIZAR LA POLÍTICA DE SEGUIMIENTO Y EVALUACIÓN DEL DESEMPEÑO INSTITUCIONAL</t>
  </si>
  <si>
    <t>FORMULAR, APROBAR Y SOCIALIZAR LA POLÍTICA DE CONTROL INTERNO</t>
  </si>
  <si>
    <t xml:space="preserve">FORMULAR, APROBAR Y SOCIALIZAR LA POLÍTICA DE PLANEACIÓN INSTITUCIONAL </t>
  </si>
  <si>
    <t>ACTUALIZAR, APROBAR Y SOCIALIZAR  EL MANUAL DE COMUNICACIONES</t>
  </si>
  <si>
    <t>ACTUALIZAR, APROBAR Y SOCIALIZAR  EL MANUAL OPERATIVO</t>
  </si>
  <si>
    <t>ELABORAR, APROBAR Y SOCIALIZAR LA GUÍA Y SEGUIMIENTO AL PLAN DE ACCIÓN</t>
  </si>
  <si>
    <t>ACTUALIZAR, APROBAR Y SOCIALIZAR LA GUÍA DE INDICADORES</t>
  </si>
  <si>
    <t>ORGANIZAR LOS INDICADORES POR PROCESO Y SU MATRIZ DE MEDICIÓN</t>
  </si>
  <si>
    <t>ESTABLECER PLANES DE MEJORA A LAS RECOMENDACIONES DEL SCI</t>
  </si>
  <si>
    <t>ACTUALIZAR, APROBAR Y SOCIALIZAR LA GUÍA DE GESTIÓN DEL RIESGO</t>
  </si>
  <si>
    <t>ESTABLECER LA MATRIZ DE LOS RIESGOS DE GESTIÓN</t>
  </si>
  <si>
    <t xml:space="preserve">ELABORAR Y HACER SEGUIMIENTO TRIMESTRAL A LOS ACUERDOS DE GESTIÓN DE LOS GERENTES PÚBLICOS DE LA ENTIDAD </t>
  </si>
  <si>
    <t xml:space="preserve">ACTUALIZAR LA INFORMACIÓN PUBLICADA EN EL NORMOGRAMA </t>
  </si>
  <si>
    <t xml:space="preserve">EJECUTAR EN UN  100% EL PLAN INSTITUCIONAL DE GESTIÓN AMBIENTAL </t>
  </si>
  <si>
    <t xml:space="preserve">IMPLEMENTAR PROCEDIMIENTO PARA ANÁLISIS DE INFORMACIÓN FINANCIERA </t>
  </si>
  <si>
    <t>ESTABLECER CANALES DE COMUNICACIÓN INTERNA (DENUNCIA ANÓNIMA Y ENCUESTA INTERNA)</t>
  </si>
  <si>
    <t>EJECUTAR EN UN  100% EL PLAN INSTITUCIONAL DE ARCHIVOS DE LA ENTIDAD ­PINAR</t>
  </si>
  <si>
    <t>EJECUTAR EL 92% DEL PRESUPUESTO DE GASTOS DEL PLAN DE ADQUISICIONES $36.753.850.000</t>
  </si>
  <si>
    <t>EJECUTAR EN UN  100% EL PLAN ESTRATÉGICO DE TALENTO HUMANO</t>
  </si>
  <si>
    <t xml:space="preserve">DISEÑAR Y EJECUTAR EN UN 100% EL PLAN DE CAPACITACIÓN </t>
  </si>
  <si>
    <t>EJECUTAR EN UN 100% EL PLAN INSTITUCIONAL DE BIENESTAR SOCIAL E INCENTIVOS</t>
  </si>
  <si>
    <t>EJECUTAR EN UN 100% EL  PLAN DE TRABAJO ANUAL EN SEGURIDAD Y SALUD EN EL TRABAJO</t>
  </si>
  <si>
    <t>EJECUTAR EN UN 100% EL PLAN ANTICORRUPCIÓN Y DE ATENCIÓN AL CIUDADANO</t>
  </si>
  <si>
    <t>EJECUTAR EN UN 60% EL PLAN ESTRATÉGICO DE TECNOLOGÍAS DE LA INFORMACIÓN Y LAS COMUNICACIONES ­ PETIC</t>
  </si>
  <si>
    <t>EJECUTAR EN UN 100% EL  PLAN DE SEGURIDAD Y PRIVACIDAD DE LA INFORMACIÓN</t>
  </si>
  <si>
    <t>COMITÉ INSTITUCIONAL DE GESTIÓN Y DESEMPEÑO</t>
  </si>
  <si>
    <t>GRUPO DE GESTIÓN FINANCIERA-LÍDER DE PRESUPUESTO</t>
  </si>
  <si>
    <t xml:space="preserve">OFICINA DE SISTEMAS Y OFICINA ASESORA DE PLANEACIÓN </t>
  </si>
  <si>
    <t xml:space="preserve">GRUPO TALENTO HUMANO Y OFICINA ASESORA DE PLANEACIÓN </t>
  </si>
  <si>
    <t>COMITÉ SOSTENIBILIDAD CONTABLE</t>
  </si>
  <si>
    <t>OFICINA ASESORA DE PLANEACIÓN - OFICINA DE CONTROL INTERNO</t>
  </si>
  <si>
    <t>COMITÉ INSTITUCIONAL DE COORDINACIÓN DE CONTROL INTERNO</t>
  </si>
  <si>
    <t xml:space="preserve">OFICINA ASESORA DE PLANEACIÓN </t>
  </si>
  <si>
    <t>GRUPO DE GESTIÓN INTEGRAL</t>
  </si>
  <si>
    <t>OFICINA ASESORA DE PLANEACIÓN - GESTIÓN INTEGRAL</t>
  </si>
  <si>
    <t>JEFE OFICINA ASESORA DE PLANEACIÓN Y COORDINADOR GRUPO DE DESARROLLO DEL TALENTO HUMANO</t>
  </si>
  <si>
    <t>OFICINA JURÍDICA</t>
  </si>
  <si>
    <t>SUBGERENCIA ADMINISTRATIVA Y FINANCIERA Y OFICINA ASESORA DE PLANEACIÓN</t>
  </si>
  <si>
    <t>OFICINA ASESORA DE PLANEACIÓN Y GRUPO DE TALENTO HUMANO</t>
  </si>
  <si>
    <t>LÍDER GRUPO DE GESTIÓN DOCUMENTAL Y ACTIVOS FIJOS</t>
  </si>
  <si>
    <t>COORDINADOR GRUPO DE GESTIÓN ADMINISTRATIVA</t>
  </si>
  <si>
    <t>COORDINADOR GRUPO DE TALENTO HUMANO</t>
  </si>
  <si>
    <t>JEFE OFICINA ASESORA DE PLANEACIÓN</t>
  </si>
  <si>
    <t>JEFE OFICINA DE SISTEMAS E INFORMÁTICA</t>
  </si>
  <si>
    <t>FILA_2</t>
  </si>
  <si>
    <t>NO TENEMOS OBJETIVO TACTICO</t>
  </si>
  <si>
    <t>PROCESOS</t>
  </si>
  <si>
    <t>CRECIMIENTO INTERNO</t>
  </si>
  <si>
    <t>FINANCIERO</t>
  </si>
  <si>
    <t>CLIENTE</t>
  </si>
  <si>
    <t>Se adjunta  00-16 Matriz actualizada de Riesgos de Gestión 2021</t>
  </si>
  <si>
    <t>Se anexa Link de consulta interna: http://192.168.115.8:5500/inicial.html</t>
  </si>
  <si>
    <t>En este ultimo cuatrimestre el presupuesto fue modificado</t>
  </si>
  <si>
    <t>El Manual Operativo se elaboró, aprobó y socializó</t>
  </si>
  <si>
    <t>Esta actividad se reprograma para la vigencia 2022</t>
  </si>
  <si>
    <t>Resolución No.  26 de 2021.Se adopta actualización de políticas contables</t>
  </si>
  <si>
    <t xml:space="preserve">El Manual de Comunicaciones se elaboró, aprobó y socializo </t>
  </si>
  <si>
    <t>Se elaboró la Guía, esta pendiente la aprobación</t>
  </si>
  <si>
    <t>La guía fue elaborada y aprobada, falto la socialización</t>
  </si>
  <si>
    <t>La actividad se reprograma para la vigencia 2022</t>
  </si>
  <si>
    <t xml:space="preserve">A  través del Plan de Acción se han implementando recomendaciones realizadas por la Oficina de Control Interno al Sistema de Control interno </t>
  </si>
  <si>
    <t>La actualización de la Guía de Gestión del riesgo se reprograma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</si>
</sst>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0.00_-;\-&quot;$&quot;* #,##0.00_-;_-&quot;$&quot;* &quot;-&quot;??_-;_-@_-"/>
    <numFmt numFmtId="165" formatCode="&quot;$&quot;\ #,##0_);[Red]\(&quot;$&quot;\ #,##0\)"/>
    <numFmt numFmtId="166" formatCode="0.0%"/>
    <numFmt numFmtId="167" formatCode="&quot;$&quot;#,##0"/>
    <numFmt numFmtId="168" formatCode="_-&quot;$&quot;* #,##0_-;\-&quot;$&quot;* #,##0_-;_-&quot;$&quot;* &quot;-&quot;??_-;_-@_-"/>
    <numFmt numFmtId="169" formatCode="_-* #,##0_-;\-* #,##0_-;_-* &quot;-&quot;??_-;_-@_-"/>
  </numFmts>
  <fonts count="84">
    <font>
      <sz val="11"/>
      <color theme="1"/>
      <name val="Arial"/>
      <family val="2"/>
    </font>
    <font>
      <sz val="11"/>
      <color theme="1"/>
      <name val="Arial"/>
      <family val="2"/>
    </font>
    <font>
      <b/>
      <sz val="11"/>
      <color theme="0"/>
      <name val="Arial"/>
      <family val="2"/>
    </font>
    <font>
      <b/>
      <sz val="14"/>
      <color theme="1"/>
      <name val="Calibri"/>
      <family val="2"/>
      <scheme val="minor"/>
    </font>
    <font>
      <b/>
      <sz val="22"/>
      <color theme="1"/>
      <name val="Calibri"/>
      <family val="2"/>
      <scheme val="minor"/>
    </font>
    <font>
      <b/>
      <sz val="12"/>
      <color theme="0"/>
      <name val="Arial"/>
      <family val="2"/>
    </font>
    <font>
      <sz val="11"/>
      <name val="Arial"/>
      <family val="2"/>
    </font>
    <font>
      <sz val="10"/>
      <name val="Arial"/>
      <family val="2"/>
    </font>
    <font>
      <b/>
      <sz val="16"/>
      <name val="Arial"/>
      <family val="2"/>
    </font>
    <font>
      <sz val="9"/>
      <name val="Arial"/>
      <family val="2"/>
    </font>
    <font>
      <sz val="10"/>
      <color theme="1"/>
      <name val="Calibri"/>
      <family val="2"/>
      <scheme val="minor"/>
    </font>
    <font>
      <b/>
      <sz val="20"/>
      <color theme="1"/>
      <name val="Calibri"/>
      <family val="2"/>
      <scheme val="minor"/>
    </font>
    <font>
      <b/>
      <sz val="10"/>
      <color theme="0"/>
      <name val="Arial"/>
      <family val="2"/>
    </font>
    <font>
      <sz val="10"/>
      <color theme="1"/>
      <name val="Arial"/>
      <family val="2"/>
    </font>
    <font>
      <sz val="11"/>
      <color rgb="FFFF0000"/>
      <name val="Arial"/>
      <family val="2"/>
    </font>
    <font>
      <b/>
      <sz val="11"/>
      <color theme="1"/>
      <name val="Arial"/>
      <family val="2"/>
    </font>
    <font>
      <b/>
      <sz val="14"/>
      <color theme="1"/>
      <name val="Arial"/>
      <family val="2"/>
    </font>
    <font>
      <b/>
      <sz val="9"/>
      <color theme="0"/>
      <name val="Arial"/>
      <family val="2"/>
    </font>
    <font>
      <sz val="9"/>
      <color theme="1"/>
      <name val="Arial"/>
      <family val="2"/>
    </font>
    <font>
      <b/>
      <sz val="16"/>
      <color theme="3" tint="-0.249977111117893"/>
      <name val="Arial"/>
      <family val="2"/>
    </font>
    <font>
      <sz val="12"/>
      <color theme="3" tint="-0.249977111117893"/>
      <name val="Arial"/>
      <family val="2"/>
    </font>
    <font>
      <sz val="12"/>
      <color theme="1"/>
      <name val="Arial"/>
      <family val="2"/>
    </font>
    <font>
      <sz val="12"/>
      <color rgb="FFFF0000"/>
      <name val="Arial"/>
      <family val="2"/>
    </font>
    <font>
      <sz val="11"/>
      <color theme="3" tint="-0.249977111117893"/>
      <name val="Calibri"/>
      <family val="2"/>
      <scheme val="minor"/>
    </font>
    <font>
      <b/>
      <sz val="11"/>
      <color theme="3" tint="-0.249977111117893"/>
      <name val="Arial"/>
      <family val="2"/>
    </font>
    <font>
      <b/>
      <sz val="8"/>
      <color theme="0"/>
      <name val="Arial"/>
      <family val="2"/>
    </font>
    <font>
      <b/>
      <sz val="7"/>
      <color theme="0"/>
      <name val="Arial"/>
      <family val="2"/>
    </font>
    <font>
      <sz val="8"/>
      <color theme="1"/>
      <name val="Arial"/>
      <family val="2"/>
    </font>
    <font>
      <b/>
      <sz val="14"/>
      <name val="Arial"/>
      <family val="2"/>
    </font>
    <font>
      <sz val="11"/>
      <color indexed="8"/>
      <name val="Helvetica Neue"/>
    </font>
    <font>
      <b/>
      <sz val="10"/>
      <color theme="1"/>
      <name val="Arial"/>
      <family val="2"/>
    </font>
    <font>
      <b/>
      <sz val="8"/>
      <color theme="1"/>
      <name val="Arial"/>
      <family val="2"/>
    </font>
    <font>
      <b/>
      <sz val="5"/>
      <color theme="1"/>
      <name val="Arial"/>
      <family val="2"/>
    </font>
    <font>
      <b/>
      <sz val="7"/>
      <color theme="1"/>
      <name val="Arial"/>
      <family val="2"/>
    </font>
    <font>
      <sz val="10"/>
      <color rgb="FFFF0000"/>
      <name val="Arial"/>
      <family val="2"/>
    </font>
    <font>
      <b/>
      <sz val="10"/>
      <name val="Arial"/>
      <family val="2"/>
    </font>
    <font>
      <b/>
      <sz val="12"/>
      <name val="Arial"/>
      <family val="2"/>
    </font>
    <font>
      <sz val="11"/>
      <color rgb="FFFF66FF"/>
      <name val="Arial"/>
      <family val="2"/>
    </font>
    <font>
      <b/>
      <sz val="18"/>
      <color theme="1"/>
      <name val="Arial"/>
      <family val="2"/>
    </font>
    <font>
      <b/>
      <sz val="12"/>
      <color rgb="FFFFFFFF"/>
      <name val="Arial"/>
      <family val="2"/>
    </font>
    <font>
      <sz val="14"/>
      <color theme="1"/>
      <name val="Arial"/>
      <family val="2"/>
    </font>
    <font>
      <sz val="12"/>
      <color theme="1"/>
      <name val="Arial Narrow"/>
      <family val="2"/>
    </font>
    <font>
      <b/>
      <sz val="18"/>
      <name val="Arial"/>
      <family val="2"/>
    </font>
    <font>
      <sz val="10"/>
      <color indexed="8"/>
      <name val="Arial"/>
      <family val="2"/>
      <charset val="1"/>
    </font>
    <font>
      <b/>
      <sz val="11"/>
      <name val="Arial"/>
      <family val="2"/>
    </font>
    <font>
      <b/>
      <sz val="11"/>
      <color theme="1"/>
      <name val="Calibri"/>
      <family val="2"/>
      <scheme val="minor"/>
    </font>
    <font>
      <sz val="11"/>
      <color indexed="8"/>
      <name val="Arial"/>
      <family val="2"/>
    </font>
    <font>
      <sz val="11"/>
      <color rgb="FF000000"/>
      <name val="Arial"/>
      <family val="2"/>
    </font>
    <font>
      <b/>
      <sz val="12"/>
      <color theme="1"/>
      <name val="Arial"/>
      <family val="2"/>
    </font>
    <font>
      <b/>
      <sz val="12"/>
      <color theme="1"/>
      <name val="Calibri"/>
      <family val="2"/>
      <scheme val="minor"/>
    </font>
    <font>
      <b/>
      <sz val="9"/>
      <color indexed="81"/>
      <name val="Tahoma"/>
      <family val="2"/>
    </font>
    <font>
      <sz val="9"/>
      <color indexed="81"/>
      <name val="Tahoma"/>
      <family val="2"/>
    </font>
    <font>
      <u/>
      <sz val="11"/>
      <color theme="10"/>
      <name val="Arial"/>
      <family val="2"/>
    </font>
    <font>
      <b/>
      <sz val="16"/>
      <color theme="1"/>
      <name val="Arial"/>
      <family val="2"/>
    </font>
    <font>
      <sz val="12"/>
      <name val="Arial"/>
      <family val="2"/>
    </font>
    <font>
      <b/>
      <sz val="10"/>
      <color theme="1"/>
      <name val="Verdana"/>
      <family val="2"/>
    </font>
    <font>
      <b/>
      <sz val="11"/>
      <color theme="1"/>
      <name val="Verdana"/>
      <family val="2"/>
    </font>
    <font>
      <sz val="10"/>
      <color theme="1"/>
      <name val="Verdana"/>
      <family val="2"/>
    </font>
    <font>
      <sz val="11"/>
      <color rgb="FF9C0006"/>
      <name val="Arial"/>
      <family val="2"/>
    </font>
    <font>
      <sz val="11"/>
      <color rgb="FFFF0000"/>
      <name val="Calibri"/>
      <family val="2"/>
      <scheme val="minor"/>
    </font>
    <font>
      <sz val="16"/>
      <color theme="1"/>
      <name val="Arial"/>
      <family val="2"/>
    </font>
    <font>
      <b/>
      <sz val="9"/>
      <color theme="1"/>
      <name val="Arial"/>
      <family val="2"/>
    </font>
    <font>
      <b/>
      <sz val="11"/>
      <color rgb="FFFF0000"/>
      <name val="Arial"/>
      <family val="2"/>
    </font>
    <font>
      <sz val="12"/>
      <color rgb="FFFF0000"/>
      <name val="Calibri"/>
      <family val="2"/>
      <scheme val="minor"/>
    </font>
    <font>
      <b/>
      <sz val="12"/>
      <color rgb="FFFF0000"/>
      <name val="Calibri"/>
      <family val="2"/>
      <scheme val="minor"/>
    </font>
    <font>
      <sz val="10"/>
      <color rgb="FFFF0000"/>
      <name val="Calibri"/>
      <family val="2"/>
      <scheme val="minor"/>
    </font>
    <font>
      <sz val="12"/>
      <color theme="1"/>
      <name val="Calibri"/>
      <family val="2"/>
      <scheme val="minor"/>
    </font>
    <font>
      <sz val="10"/>
      <color theme="3" tint="-0.249977111117893"/>
      <name val="Arial"/>
      <family val="2"/>
    </font>
    <font>
      <sz val="9"/>
      <color rgb="FFFF0000"/>
      <name val="Arial"/>
      <family val="2"/>
    </font>
    <font>
      <u/>
      <sz val="9"/>
      <color theme="1"/>
      <name val="Arial"/>
      <family val="2"/>
    </font>
    <font>
      <b/>
      <sz val="10"/>
      <color theme="3" tint="-0.249977111117893"/>
      <name val="Arial"/>
      <family val="2"/>
    </font>
    <font>
      <b/>
      <sz val="14"/>
      <color theme="0"/>
      <name val="Arial"/>
      <family val="2"/>
    </font>
    <font>
      <sz val="11"/>
      <color theme="0"/>
      <name val="Arial"/>
      <family val="2"/>
    </font>
    <font>
      <b/>
      <sz val="10"/>
      <color rgb="FFFFFFFF"/>
      <name val="Arial"/>
      <family val="2"/>
    </font>
    <font>
      <u/>
      <sz val="10"/>
      <color theme="1"/>
      <name val="Arial"/>
      <family val="2"/>
    </font>
    <font>
      <u/>
      <sz val="11"/>
      <color theme="1"/>
      <name val="Calibri"/>
      <family val="2"/>
      <scheme val="minor"/>
    </font>
    <font>
      <u/>
      <sz val="10"/>
      <color theme="10"/>
      <name val="Arial"/>
      <family val="2"/>
    </font>
    <font>
      <b/>
      <sz val="10"/>
      <color theme="1"/>
      <name val="Calibri"/>
      <family val="2"/>
      <scheme val="minor"/>
    </font>
    <font>
      <u/>
      <sz val="11"/>
      <color theme="1"/>
      <name val="Arial"/>
      <family val="2"/>
    </font>
    <font>
      <b/>
      <sz val="14"/>
      <color theme="0"/>
      <name val="Verdana"/>
      <family val="2"/>
    </font>
    <font>
      <b/>
      <sz val="10"/>
      <color theme="0"/>
      <name val="Verdana"/>
      <family val="2"/>
    </font>
    <font>
      <u/>
      <sz val="12"/>
      <color theme="1"/>
      <name val="Arial"/>
      <family val="2"/>
    </font>
    <font>
      <sz val="18"/>
      <color theme="1"/>
      <name val="Arial"/>
      <family val="2"/>
    </font>
    <font>
      <b/>
      <sz val="11"/>
      <color indexed="9"/>
      <name val="Calibri"/>
      <family val="2"/>
    </font>
  </fonts>
  <fills count="36">
    <fill>
      <patternFill patternType="none"/>
    </fill>
    <fill>
      <patternFill patternType="gray125"/>
    </fill>
    <fill>
      <patternFill patternType="solid">
        <fgColor rgb="FF00B0F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6FFFF"/>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C00000"/>
        <bgColor indexed="64"/>
      </patternFill>
    </fill>
    <fill>
      <patternFill patternType="solid">
        <fgColor rgb="FFEBF6F9"/>
        <bgColor indexed="64"/>
      </patternFill>
    </fill>
    <fill>
      <patternFill patternType="solid">
        <fgColor rgb="FFFFCC66"/>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AFEAFF"/>
        <bgColor indexed="64"/>
      </patternFill>
    </fill>
    <fill>
      <patternFill patternType="solid">
        <fgColor rgb="FFFFC7CE"/>
      </patternFill>
    </fill>
    <fill>
      <patternFill patternType="solid">
        <fgColor rgb="FFFFFFCC"/>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54"/>
      </patternFill>
    </fill>
    <fill>
      <patternFill patternType="solid">
        <fgColor indexed="9"/>
      </patternFill>
    </fill>
  </fills>
  <borders count="254">
    <border>
      <left/>
      <right/>
      <top/>
      <bottom/>
      <diagonal/>
    </border>
    <border>
      <left style="thin">
        <color indexed="64"/>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thin">
        <color indexed="64"/>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medium">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indexed="64"/>
      </right>
      <top style="thin">
        <color indexed="64"/>
      </top>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style="thin">
        <color indexed="64"/>
      </right>
      <top/>
      <bottom/>
      <diagonal/>
    </border>
    <border>
      <left style="hair">
        <color auto="1"/>
      </left>
      <right style="hair">
        <color auto="1"/>
      </right>
      <top style="thin">
        <color indexed="64"/>
      </top>
      <bottom/>
      <diagonal/>
    </border>
    <border>
      <left style="hair">
        <color auto="1"/>
      </left>
      <right style="hair">
        <color auto="1"/>
      </right>
      <top/>
      <bottom style="dashDot">
        <color auto="1"/>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dashDotDot">
        <color indexed="64"/>
      </bottom>
      <diagonal/>
    </border>
    <border>
      <left style="thin">
        <color indexed="64"/>
      </left>
      <right style="hair">
        <color indexed="64"/>
      </right>
      <top style="thin">
        <color indexed="64"/>
      </top>
      <bottom style="dashDot">
        <color indexed="64"/>
      </bottom>
      <diagonal/>
    </border>
    <border>
      <left/>
      <right/>
      <top style="thin">
        <color indexed="64"/>
      </top>
      <bottom/>
      <diagonal/>
    </border>
    <border>
      <left style="hair">
        <color auto="1"/>
      </left>
      <right style="thin">
        <color indexed="64"/>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hair">
        <color theme="1"/>
      </right>
      <top style="hair">
        <color theme="1"/>
      </top>
      <bottom style="thin">
        <color auto="1"/>
      </bottom>
      <diagonal/>
    </border>
    <border>
      <left style="hair">
        <color theme="1"/>
      </left>
      <right style="hair">
        <color theme="1"/>
      </right>
      <top style="hair">
        <color theme="1"/>
      </top>
      <bottom style="thin">
        <color auto="1"/>
      </bottom>
      <diagonal/>
    </border>
    <border>
      <left style="hair">
        <color theme="1"/>
      </left>
      <right style="thin">
        <color indexed="64"/>
      </right>
      <top style="hair">
        <color theme="1"/>
      </top>
      <bottom style="thin">
        <color auto="1"/>
      </bottom>
      <diagonal/>
    </border>
    <border>
      <left style="hair">
        <color indexed="64"/>
      </left>
      <right style="hair">
        <color indexed="64"/>
      </right>
      <top/>
      <bottom style="dashDotDot">
        <color indexed="64"/>
      </bottom>
      <diagonal/>
    </border>
    <border>
      <left style="thin">
        <color indexed="64"/>
      </left>
      <right style="hair">
        <color theme="1"/>
      </right>
      <top style="thin">
        <color indexed="64"/>
      </top>
      <bottom style="hair">
        <color theme="1"/>
      </bottom>
      <diagonal/>
    </border>
    <border>
      <left style="hair">
        <color theme="1"/>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hair">
        <color theme="1"/>
      </right>
      <top/>
      <bottom style="thin">
        <color indexed="64"/>
      </bottom>
      <diagonal/>
    </border>
    <border>
      <left style="hair">
        <color theme="1"/>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auto="1"/>
      </right>
      <top/>
      <bottom style="dashDot">
        <color auto="1"/>
      </bottom>
      <diagonal/>
    </border>
    <border>
      <left style="thin">
        <color theme="0"/>
      </left>
      <right/>
      <top style="thin">
        <color theme="0"/>
      </top>
      <bottom/>
      <diagonal/>
    </border>
    <border>
      <left style="thin">
        <color indexed="64"/>
      </left>
      <right style="hair">
        <color auto="1"/>
      </right>
      <top/>
      <bottom style="dashDot">
        <color auto="1"/>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style="thin">
        <color indexed="64"/>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indexed="64"/>
      </right>
      <top style="hair">
        <color theme="1"/>
      </top>
      <bottom style="hair">
        <color theme="1"/>
      </bottom>
      <diagonal/>
    </border>
    <border>
      <left style="thin">
        <color indexed="64"/>
      </left>
      <right/>
      <top/>
      <bottom/>
      <diagonal/>
    </border>
    <border>
      <left style="hair">
        <color auto="1"/>
      </left>
      <right style="thin">
        <color indexed="64"/>
      </right>
      <top/>
      <bottom/>
      <diagonal/>
    </border>
    <border>
      <left style="thin">
        <color indexed="64"/>
      </left>
      <right/>
      <top/>
      <bottom style="hair">
        <color auto="1"/>
      </bottom>
      <diagonal/>
    </border>
    <border>
      <left style="thin">
        <color indexed="64"/>
      </left>
      <right/>
      <top style="hair">
        <color auto="1"/>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theme="1"/>
      </right>
      <top style="thin">
        <color indexed="64"/>
      </top>
      <bottom style="dashDotDot">
        <color indexed="64"/>
      </bottom>
      <diagonal/>
    </border>
    <border>
      <left style="thin">
        <color auto="1"/>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thin">
        <color indexed="64"/>
      </right>
      <top style="double">
        <color indexed="64"/>
      </top>
      <bottom style="double">
        <color indexed="64"/>
      </bottom>
      <diagonal/>
    </border>
    <border>
      <left/>
      <right style="hair">
        <color auto="1"/>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theme="1"/>
      </left>
      <right style="hair">
        <color auto="1"/>
      </right>
      <top style="thin">
        <color theme="1"/>
      </top>
      <bottom style="hair">
        <color auto="1"/>
      </bottom>
      <diagonal/>
    </border>
    <border>
      <left style="hair">
        <color auto="1"/>
      </left>
      <right style="hair">
        <color auto="1"/>
      </right>
      <top style="thin">
        <color theme="1"/>
      </top>
      <bottom style="hair">
        <color auto="1"/>
      </bottom>
      <diagonal/>
    </border>
    <border>
      <left style="hair">
        <color auto="1"/>
      </left>
      <right style="hair">
        <color auto="1"/>
      </right>
      <top style="thin">
        <color theme="1"/>
      </top>
      <bottom style="dashDotDot">
        <color auto="1"/>
      </bottom>
      <diagonal/>
    </border>
    <border>
      <left style="hair">
        <color auto="1"/>
      </left>
      <right style="hair">
        <color auto="1"/>
      </right>
      <top style="thin">
        <color theme="1"/>
      </top>
      <bottom/>
      <diagonal/>
    </border>
    <border>
      <left style="hair">
        <color auto="1"/>
      </left>
      <right style="thin">
        <color theme="1"/>
      </right>
      <top style="thin">
        <color theme="1"/>
      </top>
      <bottom style="hair">
        <color auto="1"/>
      </bottom>
      <diagonal/>
    </border>
    <border>
      <left style="thin">
        <color theme="1"/>
      </left>
      <right style="hair">
        <color indexed="64"/>
      </right>
      <top style="hair">
        <color indexed="64"/>
      </top>
      <bottom style="hair">
        <color indexed="64"/>
      </bottom>
      <diagonal/>
    </border>
    <border>
      <left style="hair">
        <color auto="1"/>
      </left>
      <right style="thin">
        <color theme="1"/>
      </right>
      <top style="hair">
        <color auto="1"/>
      </top>
      <bottom style="hair">
        <color auto="1"/>
      </bottom>
      <diagonal/>
    </border>
    <border>
      <left style="hair">
        <color auto="1"/>
      </left>
      <right style="hair">
        <color auto="1"/>
      </right>
      <top style="hair">
        <color auto="1"/>
      </top>
      <bottom style="dashDotDot">
        <color auto="1"/>
      </bottom>
      <diagonal/>
    </border>
    <border>
      <left style="hair">
        <color auto="1"/>
      </left>
      <right style="hair">
        <color auto="1"/>
      </right>
      <top style="dashDotDot">
        <color auto="1"/>
      </top>
      <bottom style="hair">
        <color auto="1"/>
      </bottom>
      <diagonal/>
    </border>
    <border>
      <left style="thin">
        <color theme="1"/>
      </left>
      <right style="hair">
        <color auto="1"/>
      </right>
      <top style="hair">
        <color auto="1"/>
      </top>
      <bottom style="thin">
        <color theme="1"/>
      </bottom>
      <diagonal/>
    </border>
    <border>
      <left style="hair">
        <color auto="1"/>
      </left>
      <right style="hair">
        <color auto="1"/>
      </right>
      <top style="hair">
        <color auto="1"/>
      </top>
      <bottom style="thin">
        <color theme="1"/>
      </bottom>
      <diagonal/>
    </border>
    <border>
      <left style="hair">
        <color auto="1"/>
      </left>
      <right style="hair">
        <color auto="1"/>
      </right>
      <top/>
      <bottom style="thin">
        <color theme="1"/>
      </bottom>
      <diagonal/>
    </border>
    <border>
      <left style="hair">
        <color auto="1"/>
      </left>
      <right style="thin">
        <color indexed="64"/>
      </right>
      <top style="hair">
        <color auto="1"/>
      </top>
      <bottom style="thin">
        <color theme="1"/>
      </bottom>
      <diagonal/>
    </border>
    <border>
      <left style="hair">
        <color auto="1"/>
      </left>
      <right style="thin">
        <color theme="1"/>
      </right>
      <top style="hair">
        <color auto="1"/>
      </top>
      <bottom style="thin">
        <color theme="1"/>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auto="1"/>
      </right>
      <top style="thin">
        <color indexed="64"/>
      </top>
      <bottom style="dashDot">
        <color auto="1"/>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theme="0"/>
      </top>
      <bottom style="double">
        <color theme="0"/>
      </bottom>
      <diagonal/>
    </border>
    <border>
      <left style="thin">
        <color indexed="64"/>
      </left>
      <right style="hair">
        <color auto="1"/>
      </right>
      <top style="thin">
        <color indexed="64"/>
      </top>
      <bottom style="dashDotDot">
        <color indexed="64"/>
      </bottom>
      <diagonal/>
    </border>
    <border>
      <left style="hair">
        <color indexed="64"/>
      </left>
      <right style="hair">
        <color indexed="64"/>
      </right>
      <top style="double">
        <color indexed="64"/>
      </top>
      <bottom style="thin">
        <color indexed="64"/>
      </bottom>
      <diagonal/>
    </border>
    <border>
      <left style="double">
        <color theme="0"/>
      </left>
      <right style="thin">
        <color theme="0"/>
      </right>
      <top style="thin">
        <color theme="0"/>
      </top>
      <bottom style="thin">
        <color theme="0"/>
      </bottom>
      <diagonal/>
    </border>
    <border>
      <left style="double">
        <color theme="0"/>
      </left>
      <right style="thin">
        <color theme="0"/>
      </right>
      <top style="thin">
        <color theme="0"/>
      </top>
      <bottom/>
      <diagonal/>
    </border>
    <border>
      <left style="hair">
        <color indexed="64"/>
      </left>
      <right/>
      <top style="hair">
        <color indexed="64"/>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tted">
        <color indexed="64"/>
      </bottom>
      <diagonal/>
    </border>
    <border>
      <left style="hair">
        <color auto="1"/>
      </left>
      <right style="thin">
        <color indexed="64"/>
      </right>
      <top style="double">
        <color indexed="64"/>
      </top>
      <bottom/>
      <diagonal/>
    </border>
    <border>
      <left style="hair">
        <color auto="1"/>
      </left>
      <right style="hair">
        <color auto="1"/>
      </right>
      <top style="double">
        <color indexed="64"/>
      </top>
      <bottom/>
      <diagonal/>
    </border>
    <border>
      <left style="medium">
        <color theme="0"/>
      </left>
      <right/>
      <top style="medium">
        <color theme="0"/>
      </top>
      <bottom style="medium">
        <color theme="0"/>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medium">
        <color theme="0"/>
      </top>
      <bottom/>
      <diagonal/>
    </border>
    <border>
      <left style="double">
        <color indexed="64"/>
      </left>
      <right/>
      <top/>
      <bottom/>
      <diagonal/>
    </border>
    <border>
      <left style="medium">
        <color theme="0"/>
      </left>
      <right style="medium">
        <color theme="0"/>
      </right>
      <top/>
      <bottom style="double">
        <color theme="0"/>
      </bottom>
      <diagonal/>
    </border>
    <border>
      <left style="medium">
        <color theme="0"/>
      </left>
      <right/>
      <top style="medium">
        <color theme="0"/>
      </top>
      <bottom style="double">
        <color theme="0"/>
      </bottom>
      <diagonal/>
    </border>
    <border>
      <left style="thin">
        <color indexed="64"/>
      </left>
      <right style="medium">
        <color theme="0"/>
      </right>
      <top style="thin">
        <color indexed="64"/>
      </top>
      <bottom/>
      <diagonal/>
    </border>
    <border>
      <left style="medium">
        <color theme="0"/>
      </left>
      <right style="medium">
        <color theme="0"/>
      </right>
      <top style="thin">
        <color indexed="64"/>
      </top>
      <bottom/>
      <diagonal/>
    </border>
    <border>
      <left style="medium">
        <color theme="0"/>
      </left>
      <right/>
      <top style="thin">
        <color indexed="64"/>
      </top>
      <bottom style="medium">
        <color theme="0"/>
      </bottom>
      <diagonal/>
    </border>
    <border>
      <left/>
      <right/>
      <top style="thin">
        <color indexed="64"/>
      </top>
      <bottom style="medium">
        <color theme="0"/>
      </bottom>
      <diagonal/>
    </border>
    <border>
      <left style="thin">
        <color indexed="64"/>
      </left>
      <right style="medium">
        <color theme="0"/>
      </right>
      <top/>
      <bottom style="double">
        <color theme="0"/>
      </bottom>
      <diagonal/>
    </border>
    <border>
      <left/>
      <right style="thin">
        <color indexed="64"/>
      </right>
      <top/>
      <bottom style="double">
        <color theme="0"/>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theme="0"/>
      </right>
      <top style="thin">
        <color indexed="64"/>
      </top>
      <bottom style="hair">
        <color theme="0"/>
      </bottom>
      <diagonal/>
    </border>
    <border>
      <left style="hair">
        <color theme="0"/>
      </left>
      <right style="hair">
        <color theme="0"/>
      </right>
      <top style="thin">
        <color indexed="64"/>
      </top>
      <bottom style="hair">
        <color theme="0"/>
      </bottom>
      <diagonal/>
    </border>
    <border>
      <left style="hair">
        <color theme="0"/>
      </left>
      <right/>
      <top style="thin">
        <color indexed="64"/>
      </top>
      <bottom style="hair">
        <color theme="0"/>
      </bottom>
      <diagonal/>
    </border>
    <border>
      <left/>
      <right style="thin">
        <color indexed="64"/>
      </right>
      <top style="thin">
        <color indexed="64"/>
      </top>
      <bottom style="hair">
        <color theme="0"/>
      </bottom>
      <diagonal/>
    </border>
    <border>
      <left style="thin">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top style="hair">
        <color theme="0"/>
      </top>
      <bottom/>
      <diagonal/>
    </border>
    <border>
      <left/>
      <right style="thin">
        <color indexed="64"/>
      </right>
      <top style="hair">
        <color theme="0"/>
      </top>
      <bottom/>
      <diagonal/>
    </border>
    <border>
      <left style="thin">
        <color indexed="64"/>
      </left>
      <right style="hair">
        <color indexed="64"/>
      </right>
      <top/>
      <bottom style="dashDotDot">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double">
        <color theme="0"/>
      </top>
      <bottom style="hair">
        <color indexed="64"/>
      </bottom>
      <diagonal/>
    </border>
    <border>
      <left style="hair">
        <color indexed="64"/>
      </left>
      <right style="hair">
        <color indexed="64"/>
      </right>
      <top style="double">
        <color theme="0"/>
      </top>
      <bottom style="hair">
        <color indexed="64"/>
      </bottom>
      <diagonal/>
    </border>
    <border>
      <left style="thin">
        <color indexed="64"/>
      </left>
      <right style="hair">
        <color theme="0"/>
      </right>
      <top style="hair">
        <color theme="0"/>
      </top>
      <bottom style="double">
        <color theme="0"/>
      </bottom>
      <diagonal/>
    </border>
    <border>
      <left style="hair">
        <color theme="0"/>
      </left>
      <right style="hair">
        <color theme="0"/>
      </right>
      <top style="hair">
        <color theme="0"/>
      </top>
      <bottom style="double">
        <color theme="0"/>
      </bottom>
      <diagonal/>
    </border>
    <border>
      <left style="hair">
        <color theme="0"/>
      </left>
      <right style="thin">
        <color indexed="64"/>
      </right>
      <top style="thin">
        <color indexed="64"/>
      </top>
      <bottom style="hair">
        <color theme="0"/>
      </bottom>
      <diagonal/>
    </border>
    <border>
      <left style="hair">
        <color theme="0"/>
      </left>
      <right style="thin">
        <color indexed="64"/>
      </right>
      <top style="hair">
        <color theme="0"/>
      </top>
      <bottom style="double">
        <color theme="0"/>
      </bottom>
      <diagonal/>
    </border>
    <border>
      <left style="hair">
        <color indexed="64"/>
      </left>
      <right style="thin">
        <color indexed="64"/>
      </right>
      <top style="double">
        <color theme="0"/>
      </top>
      <bottom style="hair">
        <color indexed="64"/>
      </bottom>
      <diagonal/>
    </border>
    <border>
      <left style="thin">
        <color theme="0"/>
      </left>
      <right style="thin">
        <color theme="0"/>
      </right>
      <top/>
      <bottom/>
      <diagonal/>
    </border>
    <border>
      <left style="thin">
        <color indexed="64"/>
      </left>
      <right style="thin">
        <color indexed="64"/>
      </right>
      <top/>
      <bottom style="hair">
        <color auto="1"/>
      </bottom>
      <diagonal/>
    </border>
    <border>
      <left style="hair">
        <color auto="1"/>
      </left>
      <right/>
      <top style="double">
        <color indexed="64"/>
      </top>
      <bottom/>
      <diagonal/>
    </border>
    <border>
      <left style="hair">
        <color auto="1"/>
      </left>
      <right style="thin">
        <color theme="1"/>
      </right>
      <top style="double">
        <color indexed="64"/>
      </top>
      <bottom/>
      <diagonal/>
    </border>
    <border>
      <left style="thin">
        <color theme="1"/>
      </left>
      <right style="thin">
        <color theme="1"/>
      </right>
      <top style="double">
        <color indexed="64"/>
      </top>
      <bottom/>
      <diagonal/>
    </border>
    <border>
      <left style="hair">
        <color auto="1"/>
      </left>
      <right style="thin">
        <color theme="1"/>
      </right>
      <top/>
      <bottom style="hair">
        <color auto="1"/>
      </bottom>
      <diagonal/>
    </border>
    <border>
      <left style="thin">
        <color theme="1"/>
      </left>
      <right style="thin">
        <color theme="1"/>
      </right>
      <top/>
      <bottom style="hair">
        <color auto="1"/>
      </bottom>
      <diagonal/>
    </border>
    <border>
      <left style="hair">
        <color auto="1"/>
      </left>
      <right style="thin">
        <color theme="1"/>
      </right>
      <top style="hair">
        <color auto="1"/>
      </top>
      <bottom/>
      <diagonal/>
    </border>
    <border>
      <left style="thin">
        <color theme="1"/>
      </left>
      <right style="thin">
        <color theme="1"/>
      </right>
      <top style="hair">
        <color auto="1"/>
      </top>
      <bottom/>
      <diagonal/>
    </border>
    <border>
      <left style="hair">
        <color auto="1"/>
      </left>
      <right style="hair">
        <color auto="1"/>
      </right>
      <top style="dashDotDot">
        <color auto="1"/>
      </top>
      <bottom/>
      <diagonal/>
    </border>
    <border>
      <left style="hair">
        <color auto="1"/>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hair">
        <color auto="1"/>
      </right>
      <top style="double">
        <color indexed="64"/>
      </top>
      <bottom style="thin">
        <color indexed="64"/>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hair">
        <color auto="1"/>
      </left>
      <right style="thin">
        <color indexed="64"/>
      </right>
      <top style="hair">
        <color auto="1"/>
      </top>
      <bottom/>
      <diagonal/>
    </border>
    <border>
      <left style="hair">
        <color auto="1"/>
      </left>
      <right style="thin">
        <color indexed="64"/>
      </right>
      <top style="double">
        <color indexed="64"/>
      </top>
      <bottom style="thin">
        <color indexed="64"/>
      </bottom>
      <diagonal/>
    </border>
    <border>
      <left style="thin">
        <color indexed="64"/>
      </left>
      <right style="hair">
        <color indexed="64"/>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top style="thin">
        <color theme="0"/>
      </top>
      <bottom style="thin">
        <color indexed="64"/>
      </bottom>
      <diagonal/>
    </border>
    <border>
      <left/>
      <right style="double">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hair">
        <color auto="1"/>
      </right>
      <top/>
      <bottom style="hair">
        <color auto="1"/>
      </bottom>
      <diagonal/>
    </border>
    <border>
      <left style="hair">
        <color auto="1"/>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thin">
        <color indexed="64"/>
      </top>
      <bottom/>
      <diagonal/>
    </border>
    <border>
      <left style="medium">
        <color indexed="64"/>
      </left>
      <right style="hair">
        <color auto="1"/>
      </right>
      <top style="hair">
        <color auto="1"/>
      </top>
      <bottom style="thin">
        <color indexed="64"/>
      </bottom>
      <diagonal/>
    </border>
    <border>
      <left style="medium">
        <color indexed="64"/>
      </left>
      <right style="hair">
        <color auto="1"/>
      </right>
      <top style="thin">
        <color indexed="64"/>
      </top>
      <bottom style="thin">
        <color indexed="64"/>
      </bottom>
      <diagonal/>
    </border>
    <border>
      <left style="medium">
        <color indexed="64"/>
      </left>
      <right style="hair">
        <color auto="1"/>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auto="1"/>
      </left>
      <right style="medium">
        <color indexed="64"/>
      </right>
      <top style="thin">
        <color indexed="64"/>
      </top>
      <bottom style="thin">
        <color indexed="64"/>
      </bottom>
      <diagonal/>
    </border>
  </borders>
  <cellStyleXfs count="13">
    <xf numFmtId="0" fontId="0" fillId="0" borderId="0"/>
    <xf numFmtId="9" fontId="1" fillId="0" borderId="0" applyFont="0" applyFill="0" applyBorder="0" applyAlignment="0" applyProtection="0"/>
    <xf numFmtId="0" fontId="29" fillId="0" borderId="0" applyNumberFormat="0" applyFill="0" applyBorder="0" applyProtection="0">
      <alignment vertical="top"/>
    </xf>
    <xf numFmtId="0" fontId="5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55" fillId="25" borderId="56" applyNumberFormat="0" applyProtection="0">
      <alignment horizontal="left" vertical="center" wrapText="1"/>
    </xf>
    <xf numFmtId="0" fontId="55" fillId="27" borderId="0" applyNumberFormat="0" applyBorder="0" applyProtection="0">
      <alignment horizontal="center" vertical="center"/>
    </xf>
    <xf numFmtId="0" fontId="7" fillId="0" borderId="0"/>
    <xf numFmtId="49" fontId="57" fillId="0" borderId="0" applyFill="0" applyBorder="0" applyProtection="0">
      <alignment horizontal="left" vertical="center"/>
    </xf>
    <xf numFmtId="0" fontId="58" fillId="29" borderId="0" applyNumberFormat="0" applyBorder="0" applyAlignment="0" applyProtection="0"/>
    <xf numFmtId="0" fontId="1" fillId="30" borderId="112" applyNumberFormat="0" applyFont="0" applyAlignment="0" applyProtection="0"/>
  </cellStyleXfs>
  <cellXfs count="2007">
    <xf numFmtId="0" fontId="0" fillId="0" borderId="0" xfId="0"/>
    <xf numFmtId="0" fontId="0" fillId="0" borderId="0" xfId="0" applyAlignment="1">
      <alignment horizontal="left"/>
    </xf>
    <xf numFmtId="0" fontId="4" fillId="0" borderId="0" xfId="0" applyFont="1" applyAlignment="1">
      <alignment horizontal="center" vertical="center"/>
    </xf>
    <xf numFmtId="0" fontId="2" fillId="2" borderId="8"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7" fillId="0" borderId="15" xfId="0" applyFont="1" applyFill="1" applyBorder="1" applyAlignment="1">
      <alignment vertical="center" wrapText="1"/>
    </xf>
    <xf numFmtId="0" fontId="8" fillId="0" borderId="16" xfId="0" applyFont="1" applyFill="1" applyBorder="1" applyAlignment="1">
      <alignment horizontal="center" vertical="center" wrapText="1"/>
    </xf>
    <xf numFmtId="0" fontId="6" fillId="0" borderId="17" xfId="0" applyFont="1" applyFill="1" applyBorder="1" applyAlignment="1">
      <alignment vertical="center" wrapText="1"/>
    </xf>
    <xf numFmtId="0" fontId="1" fillId="0" borderId="0" xfId="0" applyFont="1" applyFill="1" applyAlignment="1">
      <alignment wrapText="1"/>
    </xf>
    <xf numFmtId="0" fontId="1" fillId="0" borderId="0" xfId="0" applyFont="1" applyFill="1"/>
    <xf numFmtId="0" fontId="6" fillId="0" borderId="14" xfId="0" applyFont="1" applyFill="1" applyBorder="1" applyAlignment="1">
      <alignment horizontal="center" vertical="center" textRotation="90" wrapText="1"/>
    </xf>
    <xf numFmtId="0" fontId="6" fillId="0" borderId="18" xfId="0" applyFont="1" applyFill="1" applyBorder="1" applyAlignment="1">
      <alignment vertical="center" wrapText="1"/>
    </xf>
    <xf numFmtId="0" fontId="6" fillId="0" borderId="31" xfId="0" applyFont="1" applyFill="1" applyBorder="1" applyAlignment="1">
      <alignment horizontal="center" vertical="center" textRotation="90" wrapText="1"/>
    </xf>
    <xf numFmtId="0" fontId="6" fillId="0" borderId="32" xfId="0" applyFont="1" applyFill="1" applyBorder="1" applyAlignment="1">
      <alignment vertical="center" wrapText="1"/>
    </xf>
    <xf numFmtId="0" fontId="6" fillId="0" borderId="31" xfId="0" applyFont="1" applyFill="1" applyBorder="1" applyAlignment="1">
      <alignment vertical="center" wrapText="1"/>
    </xf>
    <xf numFmtId="0" fontId="6" fillId="0" borderId="33" xfId="0" applyFont="1" applyFill="1" applyBorder="1" applyAlignment="1">
      <alignment vertical="center" wrapText="1"/>
    </xf>
    <xf numFmtId="0" fontId="7" fillId="0" borderId="33" xfId="0" applyFont="1" applyFill="1" applyBorder="1" applyAlignment="1">
      <alignment vertical="center" wrapText="1"/>
    </xf>
    <xf numFmtId="0" fontId="8" fillId="0" borderId="34" xfId="0" applyFont="1" applyFill="1" applyBorder="1" applyAlignment="1">
      <alignment horizontal="center" vertical="center" wrapText="1"/>
    </xf>
    <xf numFmtId="0" fontId="6" fillId="0" borderId="35" xfId="0" applyFont="1" applyFill="1" applyBorder="1" applyAlignment="1">
      <alignment vertical="center" wrapText="1"/>
    </xf>
    <xf numFmtId="0" fontId="6" fillId="0" borderId="33"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2" xfId="0" applyFont="1" applyBorder="1" applyAlignment="1">
      <alignment horizontal="left" vertical="center" wrapText="1"/>
    </xf>
    <xf numFmtId="0" fontId="7" fillId="0" borderId="33"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1" fillId="0" borderId="0" xfId="0" applyFont="1" applyFill="1" applyAlignment="1">
      <alignment vertical="center" wrapText="1"/>
    </xf>
    <xf numFmtId="0" fontId="6" fillId="0" borderId="32" xfId="0" applyFont="1" applyFill="1" applyBorder="1" applyAlignment="1">
      <alignment horizontal="left" vertical="center" wrapText="1"/>
    </xf>
    <xf numFmtId="0" fontId="9" fillId="0" borderId="33" xfId="0" applyFont="1" applyFill="1" applyBorder="1" applyAlignment="1">
      <alignment vertical="center" wrapText="1"/>
    </xf>
    <xf numFmtId="0" fontId="6" fillId="0" borderId="33" xfId="0" applyFont="1" applyBorder="1" applyAlignment="1">
      <alignment vertical="center" wrapText="1"/>
    </xf>
    <xf numFmtId="0" fontId="7" fillId="0" borderId="33" xfId="0" applyFont="1" applyBorder="1" applyAlignment="1">
      <alignment vertical="center" wrapText="1"/>
    </xf>
    <xf numFmtId="0" fontId="6" fillId="0" borderId="31" xfId="0" applyFont="1" applyBorder="1" applyAlignment="1">
      <alignment vertical="center" wrapText="1"/>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left"/>
    </xf>
    <xf numFmtId="0" fontId="10" fillId="0" borderId="0" xfId="0" applyFont="1" applyFill="1"/>
    <xf numFmtId="0" fontId="11" fillId="0" borderId="0" xfId="0" applyFont="1" applyFill="1" applyAlignment="1">
      <alignment horizontal="center" vertical="center" wrapText="1"/>
    </xf>
    <xf numFmtId="0" fontId="0" fillId="0" borderId="0" xfId="0" applyFont="1" applyFill="1" applyAlignment="1">
      <alignment wrapText="1"/>
    </xf>
    <xf numFmtId="0" fontId="11" fillId="0" borderId="0" xfId="0" applyFont="1" applyFill="1" applyAlignment="1">
      <alignment horizontal="center" vertical="center"/>
    </xf>
    <xf numFmtId="0" fontId="0" fillId="0" borderId="0" xfId="0" applyFont="1" applyFill="1" applyAlignment="1">
      <alignment vertical="center"/>
    </xf>
    <xf numFmtId="0" fontId="4" fillId="0" borderId="0" xfId="0" applyFont="1" applyFill="1" applyAlignment="1">
      <alignment horizontal="center" vertical="center"/>
    </xf>
    <xf numFmtId="0" fontId="10" fillId="0" borderId="0" xfId="0" applyFont="1"/>
    <xf numFmtId="0" fontId="12" fillId="2" borderId="40" xfId="0" applyFont="1" applyFill="1" applyBorder="1" applyAlignment="1">
      <alignment horizontal="center" vertical="center" wrapText="1"/>
    </xf>
    <xf numFmtId="10" fontId="12" fillId="2" borderId="40" xfId="1" applyNumberFormat="1"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9" fillId="0" borderId="14" xfId="0" applyFont="1" applyFill="1" applyBorder="1" applyAlignment="1">
      <alignment horizontal="center" vertical="center"/>
    </xf>
    <xf numFmtId="0" fontId="20" fillId="0" borderId="15" xfId="0" applyFont="1" applyFill="1" applyBorder="1" applyAlignment="1">
      <alignment vertical="center"/>
    </xf>
    <xf numFmtId="0" fontId="20" fillId="0" borderId="15" xfId="0" applyFont="1" applyFill="1" applyBorder="1" applyAlignment="1">
      <alignment vertical="center" wrapText="1"/>
    </xf>
    <xf numFmtId="9" fontId="21" fillId="3" borderId="14" xfId="0" applyNumberFormat="1" applyFont="1" applyFill="1" applyBorder="1" applyAlignment="1">
      <alignment horizontal="center" vertical="center"/>
    </xf>
    <xf numFmtId="9" fontId="21" fillId="3" borderId="15" xfId="1" applyFont="1" applyFill="1" applyBorder="1" applyAlignment="1">
      <alignment horizontal="center" vertical="center"/>
    </xf>
    <xf numFmtId="9" fontId="21" fillId="3" borderId="15" xfId="0" applyNumberFormat="1" applyFont="1" applyFill="1" applyBorder="1" applyAlignment="1">
      <alignment horizontal="center" vertical="center"/>
    </xf>
    <xf numFmtId="166" fontId="21" fillId="4" borderId="46" xfId="1" applyNumberFormat="1" applyFont="1" applyFill="1" applyBorder="1" applyAlignment="1">
      <alignment horizontal="center" vertical="center"/>
    </xf>
    <xf numFmtId="15" fontId="13" fillId="0" borderId="18" xfId="0" applyNumberFormat="1" applyFont="1" applyFill="1" applyBorder="1" applyAlignment="1">
      <alignment vertical="center" wrapText="1"/>
    </xf>
    <xf numFmtId="9" fontId="21" fillId="3" borderId="31" xfId="0" applyNumberFormat="1" applyFont="1" applyFill="1" applyBorder="1" applyAlignment="1">
      <alignment horizontal="center" vertical="center"/>
    </xf>
    <xf numFmtId="0" fontId="22" fillId="0" borderId="0" xfId="0" applyFont="1" applyAlignment="1">
      <alignment vertical="center"/>
    </xf>
    <xf numFmtId="9" fontId="15" fillId="0" borderId="53" xfId="0" applyNumberFormat="1" applyFont="1" applyBorder="1" applyAlignment="1">
      <alignment vertical="center"/>
    </xf>
    <xf numFmtId="0" fontId="0" fillId="0" borderId="0" xfId="0" applyAlignment="1">
      <alignment vertical="center" wrapText="1"/>
    </xf>
    <xf numFmtId="166" fontId="21" fillId="5" borderId="54" xfId="1" applyNumberFormat="1" applyFont="1" applyFill="1" applyBorder="1" applyAlignment="1">
      <alignment horizontal="center" vertical="center"/>
    </xf>
    <xf numFmtId="0" fontId="20" fillId="0" borderId="52" xfId="0" applyFont="1" applyFill="1" applyBorder="1" applyAlignment="1">
      <alignment vertical="center" wrapText="1"/>
    </xf>
    <xf numFmtId="9" fontId="15" fillId="0" borderId="56" xfId="0" applyNumberFormat="1" applyFont="1" applyBorder="1" applyAlignment="1">
      <alignment vertical="center"/>
    </xf>
    <xf numFmtId="166" fontId="15" fillId="0" borderId="56" xfId="0" applyNumberFormat="1" applyFont="1" applyBorder="1" applyAlignment="1">
      <alignment vertical="center"/>
    </xf>
    <xf numFmtId="0" fontId="0" fillId="0" borderId="0" xfId="0"/>
    <xf numFmtId="0" fontId="0" fillId="0" borderId="0" xfId="0" applyAlignment="1">
      <alignment vertical="center"/>
    </xf>
    <xf numFmtId="0" fontId="21" fillId="0" borderId="0" xfId="0" applyFont="1" applyAlignment="1">
      <alignment vertical="center"/>
    </xf>
    <xf numFmtId="0" fontId="23" fillId="0" borderId="0" xfId="0" applyFont="1" applyAlignment="1">
      <alignment vertical="center" wrapText="1"/>
    </xf>
    <xf numFmtId="0" fontId="23" fillId="0" borderId="0" xfId="0" applyFont="1" applyAlignment="1">
      <alignment vertical="center"/>
    </xf>
    <xf numFmtId="0" fontId="21" fillId="3" borderId="57" xfId="0" applyFont="1" applyFill="1" applyBorder="1" applyAlignment="1">
      <alignment horizontal="center" vertical="center"/>
    </xf>
    <xf numFmtId="0" fontId="20" fillId="0" borderId="33" xfId="0" applyFont="1" applyFill="1" applyBorder="1" applyAlignment="1">
      <alignment vertical="center"/>
    </xf>
    <xf numFmtId="0" fontId="20" fillId="0" borderId="33" xfId="0" applyFont="1" applyFill="1" applyBorder="1" applyAlignment="1">
      <alignment vertical="center" wrapText="1"/>
    </xf>
    <xf numFmtId="15" fontId="20" fillId="0" borderId="33" xfId="0" applyNumberFormat="1" applyFont="1" applyFill="1" applyBorder="1" applyAlignment="1">
      <alignment vertical="center"/>
    </xf>
    <xf numFmtId="9" fontId="21" fillId="3" borderId="64" xfId="0" applyNumberFormat="1" applyFont="1" applyFill="1" applyBorder="1" applyAlignment="1">
      <alignment horizontal="center" vertical="center"/>
    </xf>
    <xf numFmtId="9" fontId="21" fillId="3" borderId="65" xfId="1" applyFont="1" applyFill="1" applyBorder="1" applyAlignment="1">
      <alignment horizontal="center" vertical="center"/>
    </xf>
    <xf numFmtId="166" fontId="21" fillId="4" borderId="33" xfId="1" applyNumberFormat="1" applyFont="1" applyFill="1" applyBorder="1" applyAlignment="1">
      <alignment horizontal="center" vertical="center"/>
    </xf>
    <xf numFmtId="0" fontId="20" fillId="0" borderId="32" xfId="0" applyFont="1" applyBorder="1" applyAlignment="1">
      <alignment vertical="center" wrapText="1"/>
    </xf>
    <xf numFmtId="166" fontId="15" fillId="0" borderId="53" xfId="0" applyNumberFormat="1" applyFont="1" applyBorder="1" applyAlignment="1">
      <alignment vertical="center"/>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vertical="top"/>
    </xf>
    <xf numFmtId="15" fontId="7" fillId="7" borderId="0" xfId="0" applyNumberFormat="1" applyFont="1" applyFill="1" applyAlignment="1">
      <alignment horizontal="center" vertical="center"/>
    </xf>
    <xf numFmtId="0" fontId="7" fillId="0" borderId="0" xfId="0" applyFont="1" applyAlignment="1">
      <alignment horizontal="left" vertical="center"/>
    </xf>
    <xf numFmtId="0" fontId="7" fillId="7" borderId="0" xfId="0" applyFont="1" applyFill="1" applyAlignment="1">
      <alignment vertical="top" wrapText="1"/>
    </xf>
    <xf numFmtId="0" fontId="7" fillId="7" borderId="0" xfId="0" applyFont="1" applyFill="1" applyAlignment="1">
      <alignment horizontal="left" vertical="top"/>
    </xf>
    <xf numFmtId="0" fontId="27" fillId="7" borderId="0" xfId="0" applyFont="1" applyFill="1" applyAlignment="1">
      <alignment horizontal="left" vertical="top"/>
    </xf>
    <xf numFmtId="0" fontId="27"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applyAlignment="1">
      <alignment vertical="top"/>
    </xf>
    <xf numFmtId="15" fontId="13" fillId="7" borderId="0" xfId="0" applyNumberFormat="1" applyFont="1" applyFill="1" applyAlignment="1">
      <alignment horizontal="center" vertical="top"/>
    </xf>
    <xf numFmtId="0" fontId="13" fillId="0" borderId="0" xfId="0" applyFont="1" applyAlignment="1">
      <alignment horizontal="center" vertical="center"/>
    </xf>
    <xf numFmtId="0" fontId="13" fillId="7" borderId="0" xfId="0" applyFont="1" applyFill="1" applyAlignment="1">
      <alignment horizontal="left" vertical="top"/>
    </xf>
    <xf numFmtId="0" fontId="13" fillId="0" borderId="0" xfId="0" applyFont="1" applyAlignment="1">
      <alignment horizontal="center" vertical="center" wrapText="1"/>
    </xf>
    <xf numFmtId="0" fontId="30" fillId="0" borderId="0" xfId="0" applyFont="1" applyAlignment="1">
      <alignment horizontal="center" vertical="center" wrapText="1"/>
    </xf>
    <xf numFmtId="9" fontId="31" fillId="8" borderId="67" xfId="1" applyFont="1" applyFill="1" applyBorder="1" applyAlignment="1">
      <alignment horizontal="center" vertical="center" wrapText="1"/>
    </xf>
    <xf numFmtId="9" fontId="33" fillId="8" borderId="67" xfId="0" applyNumberFormat="1" applyFont="1" applyFill="1" applyBorder="1" applyAlignment="1">
      <alignment horizontal="center" vertical="center" wrapText="1"/>
    </xf>
    <xf numFmtId="0" fontId="31" fillId="8" borderId="67"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32" fillId="7" borderId="67" xfId="0" applyFont="1" applyFill="1" applyBorder="1" applyAlignment="1">
      <alignment horizontal="center" vertical="center" wrapText="1"/>
    </xf>
    <xf numFmtId="0" fontId="13" fillId="10" borderId="71" xfId="0" applyFont="1" applyFill="1" applyBorder="1" applyAlignment="1">
      <alignment horizontal="left" vertical="center" wrapText="1"/>
    </xf>
    <xf numFmtId="0" fontId="13" fillId="10" borderId="72" xfId="0" applyFont="1" applyFill="1" applyBorder="1" applyAlignment="1">
      <alignment vertical="center" wrapText="1"/>
    </xf>
    <xf numFmtId="0" fontId="13" fillId="10" borderId="73" xfId="0" applyFont="1" applyFill="1" applyBorder="1" applyAlignment="1">
      <alignment horizontal="left" vertical="center" wrapText="1"/>
    </xf>
    <xf numFmtId="15" fontId="13" fillId="10" borderId="73" xfId="0" applyNumberFormat="1" applyFont="1" applyFill="1" applyBorder="1" applyAlignment="1">
      <alignment horizontal="left" vertical="center" wrapText="1"/>
    </xf>
    <xf numFmtId="0" fontId="13" fillId="10" borderId="74" xfId="0" applyFont="1" applyFill="1" applyBorder="1" applyAlignment="1">
      <alignment horizontal="left" vertical="center" wrapText="1"/>
    </xf>
    <xf numFmtId="9" fontId="21" fillId="3" borderId="70" xfId="1" applyFont="1" applyFill="1" applyBorder="1" applyAlignment="1">
      <alignment horizontal="center" vertical="center"/>
    </xf>
    <xf numFmtId="9" fontId="21" fillId="3" borderId="73" xfId="0" applyNumberFormat="1" applyFont="1" applyFill="1" applyBorder="1" applyAlignment="1">
      <alignment horizontal="center" vertical="center"/>
    </xf>
    <xf numFmtId="9" fontId="21" fillId="3" borderId="71" xfId="1" applyFont="1" applyFill="1" applyBorder="1" applyAlignment="1">
      <alignment horizontal="center" vertical="center"/>
    </xf>
    <xf numFmtId="166" fontId="21" fillId="4" borderId="72" xfId="1" applyNumberFormat="1" applyFont="1" applyFill="1" applyBorder="1" applyAlignment="1">
      <alignment horizontal="center" vertical="center"/>
    </xf>
    <xf numFmtId="166" fontId="21" fillId="5" borderId="73" xfId="1" applyNumberFormat="1" applyFont="1" applyFill="1" applyBorder="1" applyAlignment="1">
      <alignment horizontal="center" vertical="center"/>
    </xf>
    <xf numFmtId="0" fontId="27" fillId="2" borderId="73" xfId="0" applyFont="1" applyFill="1" applyBorder="1" applyAlignment="1">
      <alignment horizontal="left" vertical="top" wrapText="1"/>
    </xf>
    <xf numFmtId="0" fontId="27" fillId="7" borderId="73" xfId="0" applyFont="1" applyFill="1" applyBorder="1" applyAlignment="1">
      <alignment horizontal="left" vertical="top" wrapText="1"/>
    </xf>
    <xf numFmtId="9" fontId="13" fillId="7" borderId="73" xfId="1" applyFont="1" applyFill="1" applyBorder="1" applyAlignment="1">
      <alignment horizontal="center" vertical="center" wrapText="1"/>
    </xf>
    <xf numFmtId="0" fontId="7" fillId="7" borderId="0" xfId="0" applyFont="1" applyFill="1" applyAlignment="1">
      <alignment horizontal="center" vertical="center" wrapText="1"/>
    </xf>
    <xf numFmtId="0" fontId="13" fillId="0" borderId="0" xfId="0" applyFont="1" applyAlignment="1">
      <alignment horizontal="left" vertical="top" wrapText="1"/>
    </xf>
    <xf numFmtId="0" fontId="13" fillId="10" borderId="20" xfId="0" applyFont="1" applyFill="1" applyBorder="1" applyAlignment="1">
      <alignment horizontal="left" vertical="center" wrapText="1"/>
    </xf>
    <xf numFmtId="0" fontId="13" fillId="10" borderId="75" xfId="0" applyFont="1" applyFill="1" applyBorder="1" applyAlignment="1">
      <alignment vertical="center" wrapText="1"/>
    </xf>
    <xf numFmtId="0" fontId="13" fillId="10" borderId="76" xfId="0" applyFont="1" applyFill="1" applyBorder="1" applyAlignment="1">
      <alignment horizontal="left" vertical="center" wrapText="1"/>
    </xf>
    <xf numFmtId="15" fontId="13" fillId="10" borderId="76" xfId="0" applyNumberFormat="1" applyFont="1" applyFill="1" applyBorder="1" applyAlignment="1">
      <alignment horizontal="left" vertical="center" wrapText="1"/>
    </xf>
    <xf numFmtId="0" fontId="13" fillId="10" borderId="77" xfId="0" applyFont="1" applyFill="1" applyBorder="1" applyAlignment="1">
      <alignment horizontal="left" vertical="center" wrapText="1"/>
    </xf>
    <xf numFmtId="9" fontId="21" fillId="3" borderId="19" xfId="1" applyFont="1" applyFill="1" applyBorder="1" applyAlignment="1">
      <alignment horizontal="center" vertical="center"/>
    </xf>
    <xf numFmtId="9" fontId="21" fillId="3" borderId="76" xfId="0" applyNumberFormat="1" applyFont="1" applyFill="1" applyBorder="1" applyAlignment="1">
      <alignment horizontal="center" vertical="center"/>
    </xf>
    <xf numFmtId="9" fontId="21" fillId="3" borderId="20" xfId="1" applyFont="1" applyFill="1" applyBorder="1" applyAlignment="1">
      <alignment horizontal="center" vertical="center"/>
    </xf>
    <xf numFmtId="166" fontId="21" fillId="4" borderId="75" xfId="1" applyNumberFormat="1" applyFont="1" applyFill="1" applyBorder="1" applyAlignment="1">
      <alignment horizontal="center" vertical="center"/>
    </xf>
    <xf numFmtId="0" fontId="27" fillId="7" borderId="76" xfId="0" applyFont="1" applyFill="1" applyBorder="1" applyAlignment="1">
      <alignment horizontal="left" vertical="top" wrapText="1"/>
    </xf>
    <xf numFmtId="0" fontId="27" fillId="2" borderId="76" xfId="0" applyFont="1" applyFill="1" applyBorder="1" applyAlignment="1">
      <alignment horizontal="left" vertical="top" wrapText="1"/>
    </xf>
    <xf numFmtId="9" fontId="13" fillId="7" borderId="76" xfId="1" applyFont="1" applyFill="1" applyBorder="1" applyAlignment="1">
      <alignment horizontal="center" vertical="center" wrapText="1"/>
    </xf>
    <xf numFmtId="0" fontId="13" fillId="7" borderId="20" xfId="0" applyFont="1" applyFill="1" applyBorder="1" applyAlignment="1">
      <alignment horizontal="left" vertical="top" wrapText="1"/>
    </xf>
    <xf numFmtId="0" fontId="13" fillId="0" borderId="76" xfId="0" applyFont="1" applyBorder="1" applyAlignment="1">
      <alignment horizontal="left" vertical="top" wrapText="1"/>
    </xf>
    <xf numFmtId="9" fontId="21" fillId="3" borderId="76" xfId="1" applyFont="1" applyFill="1" applyBorder="1" applyAlignment="1">
      <alignment horizontal="center" vertical="center"/>
    </xf>
    <xf numFmtId="0" fontId="27" fillId="11" borderId="76" xfId="0" applyFont="1" applyFill="1" applyBorder="1" applyAlignment="1">
      <alignment horizontal="left" vertical="top" wrapText="1"/>
    </xf>
    <xf numFmtId="0" fontId="13" fillId="10" borderId="27" xfId="0" applyFont="1" applyFill="1" applyBorder="1" applyAlignment="1">
      <alignment horizontal="left" vertical="center" wrapText="1"/>
    </xf>
    <xf numFmtId="0" fontId="13" fillId="10" borderId="30" xfId="0" applyFont="1" applyFill="1" applyBorder="1" applyAlignment="1">
      <alignment vertical="center" wrapText="1"/>
    </xf>
    <xf numFmtId="0" fontId="13" fillId="10" borderId="28" xfId="0" applyFont="1" applyFill="1" applyBorder="1" applyAlignment="1">
      <alignment horizontal="left" vertical="center" wrapText="1"/>
    </xf>
    <xf numFmtId="15" fontId="13" fillId="10" borderId="28" xfId="0" applyNumberFormat="1" applyFont="1" applyFill="1" applyBorder="1" applyAlignment="1">
      <alignment horizontal="left" vertical="center" wrapText="1"/>
    </xf>
    <xf numFmtId="0" fontId="13" fillId="10" borderId="29" xfId="0" applyFont="1" applyFill="1" applyBorder="1" applyAlignment="1">
      <alignment horizontal="left" vertical="center" wrapText="1"/>
    </xf>
    <xf numFmtId="9" fontId="21" fillId="3" borderId="26" xfId="1" applyFont="1" applyFill="1" applyBorder="1" applyAlignment="1">
      <alignment horizontal="center" vertical="center"/>
    </xf>
    <xf numFmtId="9" fontId="21" fillId="3" borderId="27" xfId="1" applyFont="1" applyFill="1" applyBorder="1" applyAlignment="1">
      <alignment horizontal="center" vertical="center"/>
    </xf>
    <xf numFmtId="166" fontId="21" fillId="4" borderId="30" xfId="1" applyNumberFormat="1" applyFont="1" applyFill="1" applyBorder="1" applyAlignment="1">
      <alignment horizontal="center" vertical="center"/>
    </xf>
    <xf numFmtId="0" fontId="27" fillId="7" borderId="28" xfId="0" applyFont="1" applyFill="1" applyBorder="1" applyAlignment="1">
      <alignment horizontal="left" vertical="top" wrapText="1"/>
    </xf>
    <xf numFmtId="0" fontId="13" fillId="0" borderId="28" xfId="0" applyFont="1" applyBorder="1" applyAlignment="1">
      <alignment horizontal="left" vertical="top" wrapText="1"/>
    </xf>
    <xf numFmtId="0" fontId="27" fillId="2" borderId="28" xfId="0" applyFont="1" applyFill="1" applyBorder="1" applyAlignment="1">
      <alignment horizontal="left" vertical="top" wrapText="1"/>
    </xf>
    <xf numFmtId="0" fontId="27" fillId="11" borderId="28" xfId="0" applyFont="1" applyFill="1" applyBorder="1" applyAlignment="1">
      <alignment horizontal="left" vertical="top" wrapText="1"/>
    </xf>
    <xf numFmtId="9" fontId="13" fillId="7" borderId="28" xfId="1" applyFont="1" applyFill="1" applyBorder="1" applyAlignment="1">
      <alignment horizontal="center" vertical="center" wrapText="1"/>
    </xf>
    <xf numFmtId="0" fontId="13" fillId="7" borderId="27" xfId="0" applyFont="1" applyFill="1" applyBorder="1" applyAlignment="1">
      <alignment horizontal="left" vertical="top" wrapText="1"/>
    </xf>
    <xf numFmtId="0" fontId="13" fillId="12" borderId="25" xfId="0" applyFont="1" applyFill="1" applyBorder="1" applyAlignment="1">
      <alignment horizontal="left" vertical="center" wrapText="1"/>
    </xf>
    <xf numFmtId="0" fontId="13" fillId="12" borderId="24" xfId="0" applyFont="1" applyFill="1" applyBorder="1" applyAlignment="1">
      <alignment vertical="center" wrapText="1"/>
    </xf>
    <xf numFmtId="0" fontId="13" fillId="12" borderId="22" xfId="0" applyFont="1" applyFill="1" applyBorder="1" applyAlignment="1">
      <alignment horizontal="left" vertical="center" wrapText="1"/>
    </xf>
    <xf numFmtId="15" fontId="13" fillId="12" borderId="22" xfId="0" applyNumberFormat="1" applyFont="1" applyFill="1" applyBorder="1" applyAlignment="1">
      <alignment horizontal="left" vertical="center" wrapText="1"/>
    </xf>
    <xf numFmtId="0" fontId="13" fillId="12" borderId="23" xfId="0" applyFont="1" applyFill="1" applyBorder="1" applyAlignment="1">
      <alignment horizontal="left" vertical="center" wrapText="1"/>
    </xf>
    <xf numFmtId="9" fontId="21" fillId="3" borderId="21" xfId="1" applyFont="1" applyFill="1" applyBorder="1" applyAlignment="1">
      <alignment horizontal="center" vertical="center"/>
    </xf>
    <xf numFmtId="9" fontId="21" fillId="3" borderId="25" xfId="1" applyFont="1" applyFill="1" applyBorder="1" applyAlignment="1">
      <alignment horizontal="center" vertical="center"/>
    </xf>
    <xf numFmtId="166" fontId="21" fillId="4" borderId="24" xfId="1" applyNumberFormat="1" applyFont="1" applyFill="1" applyBorder="1" applyAlignment="1">
      <alignment horizontal="center" vertical="center"/>
    </xf>
    <xf numFmtId="0" fontId="27" fillId="2" borderId="22" xfId="0" applyFont="1" applyFill="1" applyBorder="1" applyAlignment="1">
      <alignment horizontal="left" vertical="top" wrapText="1"/>
    </xf>
    <xf numFmtId="0" fontId="27" fillId="11" borderId="22" xfId="0" applyFont="1" applyFill="1" applyBorder="1" applyAlignment="1">
      <alignment horizontal="left" vertical="top" wrapText="1"/>
    </xf>
    <xf numFmtId="0" fontId="27" fillId="7" borderId="22" xfId="0" applyFont="1" applyFill="1" applyBorder="1" applyAlignment="1">
      <alignment horizontal="left" vertical="top" wrapText="1"/>
    </xf>
    <xf numFmtId="9" fontId="13" fillId="7" borderId="22" xfId="1" applyFont="1" applyFill="1" applyBorder="1" applyAlignment="1">
      <alignment horizontal="center" vertical="center" wrapText="1"/>
    </xf>
    <xf numFmtId="0" fontId="13" fillId="7" borderId="25" xfId="0" applyFont="1" applyFill="1" applyBorder="1" applyAlignment="1">
      <alignment horizontal="left" vertical="top" wrapText="1"/>
    </xf>
    <xf numFmtId="0" fontId="13" fillId="12" borderId="20" xfId="0" applyFont="1" applyFill="1" applyBorder="1" applyAlignment="1">
      <alignment horizontal="left" vertical="center" wrapText="1"/>
    </xf>
    <xf numFmtId="0" fontId="13" fillId="12" borderId="75" xfId="0" applyFont="1" applyFill="1" applyBorder="1" applyAlignment="1">
      <alignment vertical="center" wrapText="1"/>
    </xf>
    <xf numFmtId="0" fontId="13" fillId="12" borderId="76" xfId="0" applyFont="1" applyFill="1" applyBorder="1" applyAlignment="1">
      <alignment horizontal="left" vertical="center" wrapText="1"/>
    </xf>
    <xf numFmtId="15" fontId="13" fillId="12" borderId="76" xfId="0" applyNumberFormat="1" applyFont="1" applyFill="1" applyBorder="1" applyAlignment="1">
      <alignment horizontal="left" vertical="center" wrapText="1"/>
    </xf>
    <xf numFmtId="0" fontId="13" fillId="12" borderId="77" xfId="0" applyFont="1" applyFill="1" applyBorder="1" applyAlignment="1">
      <alignment horizontal="left" vertical="center" wrapText="1"/>
    </xf>
    <xf numFmtId="0" fontId="13" fillId="12" borderId="27" xfId="0" applyFont="1" applyFill="1" applyBorder="1" applyAlignment="1">
      <alignment horizontal="left" vertical="center" wrapText="1"/>
    </xf>
    <xf numFmtId="0" fontId="13" fillId="12" borderId="30" xfId="0" applyFont="1" applyFill="1" applyBorder="1" applyAlignment="1">
      <alignment vertical="center" wrapText="1"/>
    </xf>
    <xf numFmtId="0" fontId="13" fillId="12" borderId="28" xfId="0" applyFont="1" applyFill="1" applyBorder="1" applyAlignment="1">
      <alignment horizontal="left" vertical="center" wrapText="1"/>
    </xf>
    <xf numFmtId="15" fontId="13" fillId="12" borderId="28" xfId="0" applyNumberFormat="1" applyFont="1" applyFill="1" applyBorder="1" applyAlignment="1">
      <alignment horizontal="left" vertical="center" wrapText="1"/>
    </xf>
    <xf numFmtId="0" fontId="13" fillId="12" borderId="29" xfId="0" applyFont="1" applyFill="1" applyBorder="1" applyAlignment="1">
      <alignment horizontal="left" vertical="center" wrapText="1"/>
    </xf>
    <xf numFmtId="0" fontId="13" fillId="13" borderId="25" xfId="0" applyFont="1" applyFill="1" applyBorder="1" applyAlignment="1">
      <alignment horizontal="left" vertical="center" wrapText="1"/>
    </xf>
    <xf numFmtId="0" fontId="13" fillId="13" borderId="24" xfId="0" applyFont="1" applyFill="1" applyBorder="1" applyAlignment="1">
      <alignment vertical="center" wrapText="1"/>
    </xf>
    <xf numFmtId="0" fontId="13" fillId="13" borderId="22" xfId="0" applyFont="1" applyFill="1" applyBorder="1" applyAlignment="1">
      <alignment horizontal="left" vertical="center" wrapText="1"/>
    </xf>
    <xf numFmtId="15" fontId="13" fillId="13" borderId="22" xfId="0" applyNumberFormat="1" applyFont="1" applyFill="1" applyBorder="1" applyAlignment="1">
      <alignment horizontal="left" vertical="center" wrapText="1"/>
    </xf>
    <xf numFmtId="0" fontId="13" fillId="13" borderId="23" xfId="0" applyFont="1" applyFill="1" applyBorder="1" applyAlignment="1">
      <alignment horizontal="left" vertical="center" wrapText="1"/>
    </xf>
    <xf numFmtId="0" fontId="13" fillId="13" borderId="77" xfId="0" applyFont="1" applyFill="1" applyBorder="1" applyAlignment="1">
      <alignment horizontal="left" vertical="center" wrapText="1"/>
    </xf>
    <xf numFmtId="0" fontId="13" fillId="7" borderId="76" xfId="0" applyFont="1" applyFill="1" applyBorder="1" applyAlignment="1">
      <alignment horizontal="left" vertical="top" wrapText="1"/>
    </xf>
    <xf numFmtId="0" fontId="13" fillId="13" borderId="20" xfId="0" applyFont="1" applyFill="1" applyBorder="1" applyAlignment="1">
      <alignment horizontal="left" vertical="center" wrapText="1"/>
    </xf>
    <xf numFmtId="0" fontId="13" fillId="13" borderId="75" xfId="0" applyFont="1" applyFill="1" applyBorder="1" applyAlignment="1">
      <alignment vertical="center" wrapText="1"/>
    </xf>
    <xf numFmtId="0" fontId="13" fillId="13" borderId="76" xfId="0" applyFont="1" applyFill="1" applyBorder="1" applyAlignment="1">
      <alignment horizontal="left" vertical="center" wrapText="1"/>
    </xf>
    <xf numFmtId="15" fontId="13" fillId="13" borderId="76" xfId="0" applyNumberFormat="1" applyFont="1" applyFill="1" applyBorder="1" applyAlignment="1">
      <alignment horizontal="left" vertical="center" wrapText="1"/>
    </xf>
    <xf numFmtId="0" fontId="13" fillId="13" borderId="27" xfId="0" applyFont="1" applyFill="1" applyBorder="1" applyAlignment="1">
      <alignment horizontal="left" vertical="center" wrapText="1"/>
    </xf>
    <xf numFmtId="0" fontId="13" fillId="13" borderId="29" xfId="0" applyFont="1" applyFill="1" applyBorder="1" applyAlignment="1">
      <alignment horizontal="left" vertical="center" wrapText="1"/>
    </xf>
    <xf numFmtId="0" fontId="13" fillId="14" borderId="25" xfId="0" applyFont="1" applyFill="1" applyBorder="1" applyAlignment="1">
      <alignment horizontal="left" vertical="center" wrapText="1"/>
    </xf>
    <xf numFmtId="0" fontId="13" fillId="14" borderId="24" xfId="0" applyFont="1" applyFill="1" applyBorder="1" applyAlignment="1">
      <alignment vertical="center" wrapText="1"/>
    </xf>
    <xf numFmtId="0" fontId="13" fillId="14" borderId="22" xfId="0" applyFont="1" applyFill="1" applyBorder="1" applyAlignment="1">
      <alignment horizontal="left" vertical="center" wrapText="1"/>
    </xf>
    <xf numFmtId="15" fontId="13" fillId="14" borderId="22" xfId="0" applyNumberFormat="1" applyFont="1" applyFill="1" applyBorder="1" applyAlignment="1">
      <alignment horizontal="left" vertical="center" wrapText="1"/>
    </xf>
    <xf numFmtId="0" fontId="13" fillId="14" borderId="23" xfId="0" applyFont="1" applyFill="1" applyBorder="1" applyAlignment="1">
      <alignment horizontal="left" vertical="center" wrapText="1"/>
    </xf>
    <xf numFmtId="0" fontId="13" fillId="14" borderId="20" xfId="0" applyFont="1" applyFill="1" applyBorder="1" applyAlignment="1">
      <alignment horizontal="left" vertical="center" wrapText="1"/>
    </xf>
    <xf numFmtId="0" fontId="13" fillId="14" borderId="75" xfId="0" applyFont="1" applyFill="1" applyBorder="1" applyAlignment="1">
      <alignment vertical="center" wrapText="1"/>
    </xf>
    <xf numFmtId="0" fontId="13" fillId="14" borderId="76" xfId="0" applyFont="1" applyFill="1" applyBorder="1" applyAlignment="1">
      <alignment horizontal="left" vertical="center" wrapText="1"/>
    </xf>
    <xf numFmtId="15" fontId="13" fillId="14" borderId="76" xfId="0" applyNumberFormat="1" applyFont="1" applyFill="1" applyBorder="1" applyAlignment="1">
      <alignment horizontal="left" vertical="center" wrapText="1"/>
    </xf>
    <xf numFmtId="0" fontId="13" fillId="14" borderId="77" xfId="0" applyFont="1" applyFill="1" applyBorder="1" applyAlignment="1">
      <alignment horizontal="left" vertical="center" wrapText="1"/>
    </xf>
    <xf numFmtId="0" fontId="13" fillId="7" borderId="78" xfId="0" applyFont="1" applyFill="1" applyBorder="1" applyAlignment="1">
      <alignment horizontal="left" vertical="top" wrapText="1"/>
    </xf>
    <xf numFmtId="0" fontId="13" fillId="11" borderId="76" xfId="0" applyFont="1" applyFill="1" applyBorder="1" applyAlignment="1">
      <alignment horizontal="left" vertical="top" wrapText="1"/>
    </xf>
    <xf numFmtId="0" fontId="13" fillId="14" borderId="27" xfId="0" applyFont="1" applyFill="1" applyBorder="1" applyAlignment="1">
      <alignment horizontal="left" vertical="center" wrapText="1"/>
    </xf>
    <xf numFmtId="0" fontId="13" fillId="14" borderId="30" xfId="0" applyFont="1" applyFill="1" applyBorder="1" applyAlignment="1">
      <alignment vertical="center" wrapText="1"/>
    </xf>
    <xf numFmtId="0" fontId="13" fillId="14" borderId="28" xfId="0" applyFont="1" applyFill="1" applyBorder="1" applyAlignment="1">
      <alignment horizontal="left" vertical="center" wrapText="1"/>
    </xf>
    <xf numFmtId="15" fontId="13" fillId="14" borderId="28" xfId="0" applyNumberFormat="1" applyFont="1" applyFill="1" applyBorder="1" applyAlignment="1">
      <alignment horizontal="left" vertical="center" wrapText="1"/>
    </xf>
    <xf numFmtId="0" fontId="13" fillId="14" borderId="2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2" xfId="0" applyFont="1" applyFill="1" applyBorder="1" applyAlignment="1">
      <alignment horizontal="left" vertical="center" wrapText="1"/>
    </xf>
    <xf numFmtId="15" fontId="13" fillId="3" borderId="22" xfId="0" applyNumberFormat="1"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76" xfId="0" applyFont="1" applyFill="1" applyBorder="1" applyAlignment="1">
      <alignment horizontal="left" vertical="center" wrapText="1"/>
    </xf>
    <xf numFmtId="15" fontId="13" fillId="3" borderId="76" xfId="0" applyNumberFormat="1" applyFont="1" applyFill="1" applyBorder="1" applyAlignment="1">
      <alignment horizontal="left" vertical="center" wrapText="1"/>
    </xf>
    <xf numFmtId="0" fontId="13" fillId="3" borderId="77"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8" xfId="0" applyFont="1" applyFill="1" applyBorder="1" applyAlignment="1">
      <alignment horizontal="left" vertical="center" wrapText="1"/>
    </xf>
    <xf numFmtId="15" fontId="13" fillId="3" borderId="28" xfId="0" applyNumberFormat="1"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10" borderId="25" xfId="0" applyFont="1" applyFill="1" applyBorder="1" applyAlignment="1">
      <alignment horizontal="left" vertical="center" wrapText="1"/>
    </xf>
    <xf numFmtId="0" fontId="13" fillId="10" borderId="24" xfId="0" applyFont="1" applyFill="1" applyBorder="1" applyAlignment="1">
      <alignment vertical="center" wrapText="1"/>
    </xf>
    <xf numFmtId="0" fontId="13" fillId="10" borderId="22" xfId="0" applyFont="1" applyFill="1" applyBorder="1" applyAlignment="1">
      <alignment horizontal="left" vertical="center" wrapText="1"/>
    </xf>
    <xf numFmtId="15" fontId="13" fillId="10" borderId="22" xfId="0" applyNumberFormat="1" applyFont="1" applyFill="1" applyBorder="1" applyAlignment="1">
      <alignment horizontal="left" vertical="center" wrapText="1"/>
    </xf>
    <xf numFmtId="0" fontId="13" fillId="10" borderId="23" xfId="0" applyFont="1" applyFill="1" applyBorder="1" applyAlignment="1">
      <alignment horizontal="left" vertical="center" wrapText="1"/>
    </xf>
    <xf numFmtId="9" fontId="21" fillId="3" borderId="21" xfId="1" applyNumberFormat="1" applyFont="1" applyFill="1" applyBorder="1" applyAlignment="1">
      <alignment horizontal="center" vertical="center"/>
    </xf>
    <xf numFmtId="9" fontId="21" fillId="3" borderId="22" xfId="1" applyNumberFormat="1" applyFont="1" applyFill="1" applyBorder="1" applyAlignment="1">
      <alignment horizontal="center" vertical="center"/>
    </xf>
    <xf numFmtId="0" fontId="13" fillId="7" borderId="28" xfId="0" applyFont="1" applyFill="1" applyBorder="1" applyAlignment="1">
      <alignment horizontal="left" vertical="top" wrapText="1"/>
    </xf>
    <xf numFmtId="9" fontId="21" fillId="3" borderId="19" xfId="1" applyFont="1" applyFill="1" applyBorder="1" applyAlignment="1">
      <alignment horizontal="center" vertical="center" wrapText="1"/>
    </xf>
    <xf numFmtId="9" fontId="21" fillId="3" borderId="76" xfId="1" applyFont="1" applyFill="1" applyBorder="1" applyAlignment="1">
      <alignment horizontal="center" vertical="center" wrapText="1"/>
    </xf>
    <xf numFmtId="9" fontId="21" fillId="3" borderId="20" xfId="1" applyFont="1" applyFill="1" applyBorder="1" applyAlignment="1">
      <alignment horizontal="center" vertical="center" wrapText="1"/>
    </xf>
    <xf numFmtId="166" fontId="21" fillId="4" borderId="75" xfId="1" applyNumberFormat="1" applyFont="1" applyFill="1" applyBorder="1" applyAlignment="1">
      <alignment horizontal="center" vertical="center" wrapText="1"/>
    </xf>
    <xf numFmtId="166" fontId="21" fillId="5" borderId="76" xfId="1" applyNumberFormat="1" applyFont="1" applyFill="1" applyBorder="1" applyAlignment="1">
      <alignment horizontal="center" vertical="center" wrapText="1"/>
    </xf>
    <xf numFmtId="9" fontId="35" fillId="7" borderId="53" xfId="0" applyNumberFormat="1" applyFont="1" applyFill="1" applyBorder="1" applyAlignment="1">
      <alignment horizontal="center" vertical="center"/>
    </xf>
    <xf numFmtId="0" fontId="27" fillId="7" borderId="80" xfId="0" applyFont="1" applyFill="1" applyBorder="1" applyAlignment="1">
      <alignment horizontal="left" vertical="top"/>
    </xf>
    <xf numFmtId="0" fontId="27" fillId="0" borderId="80" xfId="0" applyFont="1" applyBorder="1" applyAlignment="1">
      <alignment horizontal="left" vertical="top"/>
    </xf>
    <xf numFmtId="0" fontId="27" fillId="7" borderId="81" xfId="0" applyFont="1" applyFill="1" applyBorder="1" applyAlignment="1">
      <alignment horizontal="left" vertical="top"/>
    </xf>
    <xf numFmtId="0" fontId="13" fillId="7" borderId="82" xfId="0" applyFont="1" applyFill="1" applyBorder="1" applyAlignment="1">
      <alignment horizontal="left" vertical="top"/>
    </xf>
    <xf numFmtId="15" fontId="7" fillId="7" borderId="0" xfId="0" applyNumberFormat="1" applyFont="1" applyFill="1" applyAlignment="1">
      <alignment horizontal="center" vertical="top"/>
    </xf>
    <xf numFmtId="0" fontId="7" fillId="7" borderId="0" xfId="0" applyFont="1" applyFill="1" applyAlignment="1">
      <alignment horizontal="center" vertical="center"/>
    </xf>
    <xf numFmtId="0" fontId="7" fillId="7" borderId="0" xfId="0" applyFont="1" applyFill="1" applyAlignment="1">
      <alignment vertical="top"/>
    </xf>
    <xf numFmtId="0" fontId="13" fillId="0" borderId="0" xfId="0" applyFont="1" applyFill="1" applyAlignment="1">
      <alignment horizontal="left" vertical="top"/>
    </xf>
    <xf numFmtId="0" fontId="28" fillId="7" borderId="50" xfId="0" applyFont="1" applyFill="1" applyBorder="1" applyAlignment="1">
      <alignment horizontal="center" vertical="center"/>
    </xf>
    <xf numFmtId="0" fontId="35" fillId="7" borderId="0" xfId="0" applyFont="1" applyFill="1" applyAlignment="1">
      <alignment vertical="top"/>
    </xf>
    <xf numFmtId="0" fontId="36" fillId="7" borderId="0" xfId="0" applyFont="1" applyFill="1" applyAlignment="1">
      <alignment horizontal="center" vertical="center"/>
    </xf>
    <xf numFmtId="0" fontId="0" fillId="0" borderId="15" xfId="0" applyFont="1" applyFill="1" applyBorder="1" applyAlignment="1">
      <alignment horizontal="left" vertical="center" wrapText="1"/>
    </xf>
    <xf numFmtId="15" fontId="0" fillId="0" borderId="18" xfId="0" applyNumberFormat="1" applyFont="1" applyFill="1" applyBorder="1" applyAlignment="1">
      <alignment vertical="center" wrapText="1"/>
    </xf>
    <xf numFmtId="0" fontId="0" fillId="0" borderId="33" xfId="0" applyFont="1" applyFill="1" applyBorder="1" applyAlignment="1">
      <alignment horizontal="left" vertical="center" wrapText="1"/>
    </xf>
    <xf numFmtId="15" fontId="0" fillId="0" borderId="32" xfId="0" applyNumberFormat="1" applyFont="1" applyFill="1" applyBorder="1" applyAlignment="1">
      <alignment vertical="center" wrapText="1"/>
    </xf>
    <xf numFmtId="10" fontId="15" fillId="0" borderId="53" xfId="0" applyNumberFormat="1" applyFont="1" applyBorder="1" applyAlignment="1">
      <alignment horizontal="center" vertical="center"/>
    </xf>
    <xf numFmtId="166" fontId="15" fillId="0" borderId="53" xfId="0" applyNumberFormat="1" applyFont="1" applyBorder="1" applyAlignment="1">
      <alignment horizontal="center" vertical="center"/>
    </xf>
    <xf numFmtId="166" fontId="21" fillId="4" borderId="73" xfId="1" applyNumberFormat="1" applyFont="1" applyFill="1" applyBorder="1" applyAlignment="1">
      <alignment horizontal="center" vertical="center"/>
    </xf>
    <xf numFmtId="0" fontId="0" fillId="0" borderId="32" xfId="0" applyFont="1" applyFill="1" applyBorder="1" applyAlignment="1">
      <alignment horizontal="left" vertical="center" wrapText="1"/>
    </xf>
    <xf numFmtId="15" fontId="0" fillId="0" borderId="32" xfId="0" applyNumberFormat="1" applyFont="1" applyFill="1" applyBorder="1" applyAlignment="1">
      <alignment horizontal="left" vertical="center" wrapText="1"/>
    </xf>
    <xf numFmtId="0" fontId="0" fillId="0" borderId="33" xfId="0" applyFont="1" applyFill="1" applyBorder="1" applyAlignment="1">
      <alignment horizontal="left" wrapText="1"/>
    </xf>
    <xf numFmtId="0" fontId="18" fillId="0" borderId="33" xfId="0" applyFont="1" applyFill="1" applyBorder="1" applyAlignment="1">
      <alignment horizontal="left" vertical="center" wrapText="1"/>
    </xf>
    <xf numFmtId="4" fontId="0" fillId="0" borderId="33" xfId="0" applyNumberFormat="1" applyFont="1" applyFill="1" applyBorder="1" applyAlignment="1">
      <alignment horizontal="left" vertical="center" wrapText="1"/>
    </xf>
    <xf numFmtId="15" fontId="0" fillId="0" borderId="32" xfId="0" applyNumberFormat="1" applyFont="1" applyFill="1" applyBorder="1" applyAlignment="1">
      <alignment horizontal="right" vertical="center" wrapText="1"/>
    </xf>
    <xf numFmtId="4" fontId="0" fillId="0" borderId="33" xfId="0" applyNumberFormat="1" applyFont="1" applyFill="1" applyBorder="1" applyAlignment="1">
      <alignment vertical="center" wrapText="1"/>
    </xf>
    <xf numFmtId="0" fontId="2" fillId="2" borderId="9" xfId="0" applyFont="1" applyFill="1" applyBorder="1" applyAlignment="1">
      <alignment horizontal="center" vertical="center" wrapText="1"/>
    </xf>
    <xf numFmtId="0" fontId="21" fillId="0" borderId="0" xfId="0" applyFont="1"/>
    <xf numFmtId="9" fontId="25" fillId="2" borderId="40" xfId="1" applyFont="1" applyFill="1" applyBorder="1" applyAlignment="1">
      <alignment horizontal="center" vertical="center" wrapText="1"/>
    </xf>
    <xf numFmtId="9" fontId="26" fillId="2" borderId="40" xfId="0" applyNumberFormat="1" applyFont="1" applyFill="1" applyBorder="1" applyAlignment="1">
      <alignment horizontal="center" vertical="center" wrapText="1"/>
    </xf>
    <xf numFmtId="0" fontId="21" fillId="0" borderId="0" xfId="0" applyFont="1" applyAlignment="1">
      <alignment wrapText="1"/>
    </xf>
    <xf numFmtId="0" fontId="0" fillId="0" borderId="15" xfId="0" applyFont="1" applyFill="1" applyBorder="1" applyAlignment="1">
      <alignment vertical="center" wrapText="1"/>
    </xf>
    <xf numFmtId="166" fontId="21" fillId="4" borderId="15" xfId="1" applyNumberFormat="1" applyFont="1" applyFill="1" applyBorder="1" applyAlignment="1">
      <alignment horizontal="center" vertical="center"/>
    </xf>
    <xf numFmtId="166" fontId="21" fillId="5" borderId="15" xfId="1" applyNumberFormat="1" applyFont="1" applyFill="1" applyBorder="1" applyAlignment="1">
      <alignment horizontal="center" vertical="center"/>
    </xf>
    <xf numFmtId="0" fontId="41" fillId="0" borderId="0" xfId="0" applyFont="1" applyFill="1"/>
    <xf numFmtId="0" fontId="0" fillId="0" borderId="33" xfId="0" applyFont="1" applyFill="1" applyBorder="1" applyAlignment="1">
      <alignment vertical="center" wrapText="1"/>
    </xf>
    <xf numFmtId="0" fontId="18" fillId="0" borderId="33" xfId="0" applyFont="1" applyFill="1" applyBorder="1" applyAlignment="1">
      <alignment vertical="center" wrapText="1"/>
    </xf>
    <xf numFmtId="166" fontId="21" fillId="5" borderId="33" xfId="1" applyNumberFormat="1" applyFont="1" applyFill="1" applyBorder="1" applyAlignment="1">
      <alignment horizontal="center" vertical="center"/>
    </xf>
    <xf numFmtId="0" fontId="21" fillId="3" borderId="48" xfId="0" applyFont="1" applyFill="1" applyBorder="1" applyAlignment="1">
      <alignment horizontal="center" vertical="center"/>
    </xf>
    <xf numFmtId="0" fontId="21" fillId="3" borderId="28" xfId="0" applyFont="1" applyFill="1" applyBorder="1" applyAlignment="1">
      <alignment horizontal="center" vertical="center"/>
    </xf>
    <xf numFmtId="0" fontId="41" fillId="0" borderId="0" xfId="0" applyFont="1"/>
    <xf numFmtId="0" fontId="21" fillId="0" borderId="0" xfId="0" applyFont="1" applyAlignment="1">
      <alignment horizontal="center" vertical="center"/>
    </xf>
    <xf numFmtId="0" fontId="45" fillId="0" borderId="83" xfId="0" applyFont="1" applyBorder="1" applyAlignment="1">
      <alignment horizontal="center" vertical="center"/>
    </xf>
    <xf numFmtId="0" fontId="6" fillId="0" borderId="22" xfId="0" applyFont="1" applyFill="1" applyBorder="1" applyAlignment="1">
      <alignment vertical="center" wrapText="1"/>
    </xf>
    <xf numFmtId="9" fontId="1" fillId="19" borderId="22" xfId="0" applyNumberFormat="1" applyFont="1" applyFill="1" applyBorder="1" applyAlignment="1">
      <alignment horizontal="center" vertical="center"/>
    </xf>
    <xf numFmtId="166" fontId="21" fillId="14" borderId="22" xfId="1" applyNumberFormat="1" applyFont="1" applyFill="1" applyBorder="1" applyAlignment="1">
      <alignment horizontal="center" vertical="center"/>
    </xf>
    <xf numFmtId="0" fontId="45" fillId="0" borderId="84" xfId="0" applyFont="1" applyBorder="1" applyAlignment="1">
      <alignment horizontal="center" vertical="center"/>
    </xf>
    <xf numFmtId="0" fontId="6" fillId="0" borderId="76" xfId="0" applyFont="1" applyFill="1" applyBorder="1" applyAlignment="1">
      <alignment vertical="center" wrapText="1"/>
    </xf>
    <xf numFmtId="1" fontId="46" fillId="17" borderId="76" xfId="0" applyNumberFormat="1" applyFont="1" applyFill="1" applyBorder="1" applyAlignment="1" applyProtection="1">
      <alignment horizontal="center" vertical="center" wrapText="1"/>
      <protection locked="0"/>
    </xf>
    <xf numFmtId="1" fontId="46" fillId="18" borderId="76" xfId="0" applyNumberFormat="1" applyFont="1" applyFill="1" applyBorder="1" applyAlignment="1" applyProtection="1">
      <alignment horizontal="center" vertical="center" wrapText="1"/>
      <protection locked="0"/>
    </xf>
    <xf numFmtId="9" fontId="1" fillId="19" borderId="76" xfId="0" applyNumberFormat="1" applyFont="1" applyFill="1" applyBorder="1" applyAlignment="1">
      <alignment horizontal="center" vertical="center"/>
    </xf>
    <xf numFmtId="166" fontId="21" fillId="14" borderId="76" xfId="1" applyNumberFormat="1" applyFont="1" applyFill="1" applyBorder="1" applyAlignment="1">
      <alignment horizontal="center" vertical="center"/>
    </xf>
    <xf numFmtId="0" fontId="45" fillId="0" borderId="84" xfId="0" applyFont="1" applyBorder="1" applyAlignment="1">
      <alignment horizontal="center" vertical="center" wrapText="1"/>
    </xf>
    <xf numFmtId="0" fontId="46" fillId="0" borderId="19" xfId="0" applyFont="1" applyFill="1" applyBorder="1" applyAlignment="1">
      <alignment vertical="center" wrapText="1"/>
    </xf>
    <xf numFmtId="0" fontId="46" fillId="16" borderId="76" xfId="0" applyFont="1" applyFill="1" applyBorder="1" applyAlignment="1">
      <alignment vertical="center" textRotation="90" wrapText="1"/>
    </xf>
    <xf numFmtId="0" fontId="46" fillId="0" borderId="76" xfId="0" applyFont="1" applyFill="1" applyBorder="1" applyAlignment="1">
      <alignment vertical="center" wrapText="1"/>
    </xf>
    <xf numFmtId="0" fontId="47" fillId="0" borderId="76" xfId="0" applyFont="1" applyFill="1" applyBorder="1" applyAlignment="1">
      <alignment vertical="center" wrapText="1"/>
    </xf>
    <xf numFmtId="0" fontId="46" fillId="0" borderId="76" xfId="0" applyFont="1" applyFill="1" applyBorder="1" applyAlignment="1" applyProtection="1">
      <alignment vertical="center" wrapText="1"/>
      <protection locked="0"/>
    </xf>
    <xf numFmtId="0" fontId="1" fillId="0" borderId="76" xfId="0" applyFont="1" applyFill="1" applyBorder="1" applyAlignment="1">
      <alignment vertical="center" wrapText="1"/>
    </xf>
    <xf numFmtId="9" fontId="1" fillId="19" borderId="76" xfId="0" applyNumberFormat="1" applyFont="1" applyFill="1" applyBorder="1" applyAlignment="1">
      <alignment horizontal="center" vertical="center" wrapText="1"/>
    </xf>
    <xf numFmtId="166" fontId="21" fillId="14" borderId="76" xfId="1" applyNumberFormat="1" applyFont="1" applyFill="1" applyBorder="1" applyAlignment="1">
      <alignment horizontal="center" vertical="center" wrapText="1"/>
    </xf>
    <xf numFmtId="0" fontId="6" fillId="0" borderId="20" xfId="0" applyFont="1" applyBorder="1" applyAlignment="1">
      <alignment vertical="center" wrapText="1"/>
    </xf>
    <xf numFmtId="0" fontId="1" fillId="0" borderId="76" xfId="0" applyFont="1" applyFill="1" applyBorder="1" applyAlignment="1" applyProtection="1">
      <alignment vertical="center" wrapText="1"/>
      <protection locked="0"/>
    </xf>
    <xf numFmtId="0" fontId="6" fillId="0" borderId="76" xfId="0" applyFont="1" applyFill="1" applyBorder="1" applyAlignment="1" applyProtection="1">
      <alignment vertical="center" wrapText="1"/>
      <protection locked="0"/>
    </xf>
    <xf numFmtId="0" fontId="1" fillId="0" borderId="19" xfId="0" applyFont="1" applyFill="1" applyBorder="1" applyAlignment="1">
      <alignment vertical="center" wrapText="1"/>
    </xf>
    <xf numFmtId="0" fontId="1" fillId="16" borderId="76" xfId="0" applyFont="1" applyFill="1" applyBorder="1" applyAlignment="1">
      <alignment vertical="center" textRotation="90" wrapText="1"/>
    </xf>
    <xf numFmtId="0" fontId="1" fillId="21" borderId="76" xfId="0" applyFont="1" applyFill="1" applyBorder="1" applyAlignment="1">
      <alignment vertical="center" textRotation="90" wrapText="1"/>
    </xf>
    <xf numFmtId="0" fontId="0" fillId="7" borderId="0" xfId="0" applyFill="1" applyAlignment="1">
      <alignment vertical="center"/>
    </xf>
    <xf numFmtId="0" fontId="46" fillId="6" borderId="76" xfId="0" applyFont="1" applyFill="1" applyBorder="1" applyAlignment="1">
      <alignment vertical="center" textRotation="90" wrapText="1"/>
    </xf>
    <xf numFmtId="0" fontId="6" fillId="0" borderId="28" xfId="0" applyFont="1" applyFill="1" applyBorder="1" applyAlignment="1">
      <alignment vertical="center" wrapText="1"/>
    </xf>
    <xf numFmtId="0" fontId="48" fillId="0" borderId="56" xfId="0" applyFont="1" applyFill="1" applyBorder="1" applyAlignment="1" applyProtection="1">
      <alignment vertical="center" wrapText="1"/>
      <protection locked="0"/>
    </xf>
    <xf numFmtId="0" fontId="49" fillId="0" borderId="56" xfId="0" applyFont="1" applyBorder="1"/>
    <xf numFmtId="0" fontId="2" fillId="2" borderId="9" xfId="0" applyFont="1" applyFill="1" applyBorder="1" applyAlignment="1">
      <alignment horizontal="center" vertical="center" wrapText="1"/>
    </xf>
    <xf numFmtId="166" fontId="21" fillId="4" borderId="76" xfId="1"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5" fillId="2" borderId="40" xfId="0" applyFont="1" applyFill="1" applyBorder="1" applyAlignment="1">
      <alignment horizontal="center" vertical="center" wrapText="1"/>
    </xf>
    <xf numFmtId="10" fontId="25" fillId="2" borderId="40" xfId="1" applyNumberFormat="1" applyFont="1" applyFill="1" applyBorder="1" applyAlignment="1">
      <alignment horizontal="center" vertical="center" wrapText="1"/>
    </xf>
    <xf numFmtId="10" fontId="0" fillId="23" borderId="33" xfId="0" applyNumberFormat="1" applyFont="1" applyFill="1" applyBorder="1" applyAlignment="1">
      <alignment horizontal="center" vertical="center" wrapText="1"/>
    </xf>
    <xf numFmtId="9" fontId="0" fillId="23" borderId="33" xfId="0" applyNumberFormat="1" applyFont="1" applyFill="1" applyBorder="1" applyAlignment="1">
      <alignment horizontal="center" vertical="center"/>
    </xf>
    <xf numFmtId="3" fontId="0" fillId="23" borderId="44" xfId="0" applyNumberFormat="1" applyFont="1" applyFill="1" applyBorder="1" applyAlignment="1">
      <alignment horizontal="center"/>
    </xf>
    <xf numFmtId="3" fontId="0" fillId="23" borderId="28" xfId="1" applyNumberFormat="1" applyFont="1" applyFill="1" applyBorder="1" applyAlignment="1">
      <alignment horizontal="center" vertical="top"/>
    </xf>
    <xf numFmtId="10" fontId="0" fillId="23" borderId="33" xfId="0" applyNumberFormat="1" applyFont="1" applyFill="1" applyBorder="1" applyAlignment="1">
      <alignment horizontal="center" vertical="center"/>
    </xf>
    <xf numFmtId="10" fontId="0" fillId="23" borderId="44" xfId="0" applyNumberFormat="1" applyFont="1" applyFill="1" applyBorder="1" applyAlignment="1">
      <alignment horizontal="center" vertical="center" wrapText="1"/>
    </xf>
    <xf numFmtId="9" fontId="0" fillId="23" borderId="28" xfId="1" applyFont="1" applyFill="1" applyBorder="1" applyAlignment="1">
      <alignment horizontal="center" vertical="top" wrapText="1"/>
    </xf>
    <xf numFmtId="9" fontId="0" fillId="23" borderId="44" xfId="0" applyNumberFormat="1" applyFont="1" applyFill="1" applyBorder="1" applyAlignment="1">
      <alignment horizontal="center" vertical="center" wrapText="1"/>
    </xf>
    <xf numFmtId="0" fontId="12" fillId="2" borderId="88" xfId="0" applyFont="1" applyFill="1" applyBorder="1" applyAlignment="1">
      <alignment horizontal="center" vertical="center" wrapText="1"/>
    </xf>
    <xf numFmtId="10" fontId="0" fillId="23" borderId="14" xfId="0" applyNumberFormat="1" applyFont="1" applyFill="1" applyBorder="1" applyAlignment="1">
      <alignment horizontal="center" vertical="center" wrapText="1"/>
    </xf>
    <xf numFmtId="9" fontId="0" fillId="23" borderId="15" xfId="0" applyNumberFormat="1" applyFont="1" applyFill="1" applyBorder="1" applyAlignment="1">
      <alignment horizontal="center" vertical="center"/>
    </xf>
    <xf numFmtId="10" fontId="0" fillId="23" borderId="18" xfId="1" applyNumberFormat="1" applyFont="1" applyFill="1" applyBorder="1" applyAlignment="1">
      <alignment vertical="center"/>
    </xf>
    <xf numFmtId="10" fontId="0" fillId="23" borderId="31" xfId="0" applyNumberFormat="1" applyFont="1" applyFill="1" applyBorder="1" applyAlignment="1">
      <alignment horizontal="center" vertical="center" wrapText="1"/>
    </xf>
    <xf numFmtId="10" fontId="0" fillId="23" borderId="32" xfId="1" applyNumberFormat="1" applyFont="1" applyFill="1" applyBorder="1" applyAlignment="1">
      <alignment vertical="center"/>
    </xf>
    <xf numFmtId="2" fontId="0" fillId="23" borderId="89" xfId="0" applyNumberFormat="1" applyFont="1" applyFill="1" applyBorder="1" applyAlignment="1">
      <alignment horizontal="center" vertical="center" wrapText="1"/>
    </xf>
    <xf numFmtId="2" fontId="0" fillId="23" borderId="26" xfId="1" applyNumberFormat="1" applyFont="1" applyFill="1" applyBorder="1" applyAlignment="1">
      <alignment horizontal="center" vertical="top" wrapText="1"/>
    </xf>
    <xf numFmtId="10" fontId="0" fillId="23" borderId="89" xfId="0" applyNumberFormat="1" applyFont="1" applyFill="1" applyBorder="1" applyAlignment="1">
      <alignment horizontal="center" vertical="center" wrapText="1"/>
    </xf>
    <xf numFmtId="9" fontId="0" fillId="23" borderId="26" xfId="1" applyFont="1" applyFill="1" applyBorder="1" applyAlignment="1">
      <alignment horizontal="center" vertical="top" wrapText="1"/>
    </xf>
    <xf numFmtId="9" fontId="0" fillId="23" borderId="89" xfId="0" applyNumberFormat="1" applyFont="1" applyFill="1" applyBorder="1" applyAlignment="1">
      <alignment horizontal="center" vertical="center" wrapText="1"/>
    </xf>
    <xf numFmtId="167" fontId="0" fillId="23" borderId="89" xfId="0" applyNumberFormat="1" applyFont="1" applyFill="1" applyBorder="1" applyAlignment="1">
      <alignment horizontal="center"/>
    </xf>
    <xf numFmtId="167" fontId="0" fillId="23" borderId="26" xfId="1" applyNumberFormat="1" applyFont="1" applyFill="1" applyBorder="1" applyAlignment="1">
      <alignment horizontal="center" vertical="top"/>
    </xf>
    <xf numFmtId="167" fontId="0" fillId="23" borderId="49" xfId="0" applyNumberFormat="1" applyFont="1" applyFill="1" applyBorder="1" applyAlignment="1">
      <alignment horizontal="center" vertical="center" wrapText="1"/>
    </xf>
    <xf numFmtId="167" fontId="0" fillId="23" borderId="31" xfId="0" applyNumberFormat="1" applyFont="1" applyFill="1" applyBorder="1" applyAlignment="1">
      <alignment horizontal="center" vertical="top" wrapText="1"/>
    </xf>
    <xf numFmtId="0" fontId="15" fillId="0" borderId="46" xfId="0" applyFont="1" applyFill="1" applyBorder="1" applyAlignment="1">
      <alignment vertical="center" wrapText="1"/>
    </xf>
    <xf numFmtId="10" fontId="1" fillId="0" borderId="0" xfId="0" applyNumberFormat="1" applyFont="1" applyFill="1"/>
    <xf numFmtId="10" fontId="0" fillId="0" borderId="0" xfId="0" applyNumberFormat="1"/>
    <xf numFmtId="10" fontId="12" fillId="2" borderId="40" xfId="0" applyNumberFormat="1" applyFont="1" applyFill="1" applyBorder="1" applyAlignment="1">
      <alignment horizontal="center" vertical="center" wrapText="1"/>
    </xf>
    <xf numFmtId="10" fontId="0" fillId="0" borderId="0" xfId="0" applyNumberFormat="1" applyFont="1" applyFill="1"/>
    <xf numFmtId="10" fontId="0" fillId="23" borderId="15" xfId="0" applyNumberFormat="1" applyFont="1" applyFill="1" applyBorder="1" applyAlignment="1">
      <alignment horizontal="center" vertical="center"/>
    </xf>
    <xf numFmtId="10" fontId="0" fillId="8" borderId="35" xfId="0" applyNumberFormat="1" applyFont="1" applyFill="1" applyBorder="1" applyAlignment="1">
      <alignment horizontal="center" vertical="center" wrapText="1"/>
    </xf>
    <xf numFmtId="9" fontId="0" fillId="8" borderId="33" xfId="0" applyNumberFormat="1" applyFont="1" applyFill="1" applyBorder="1" applyAlignment="1">
      <alignment horizontal="center" vertical="center"/>
    </xf>
    <xf numFmtId="10" fontId="0" fillId="8" borderId="33" xfId="1" applyNumberFormat="1" applyFont="1" applyFill="1" applyBorder="1" applyAlignment="1">
      <alignment vertical="center"/>
    </xf>
    <xf numFmtId="167" fontId="0" fillId="8" borderId="87" xfId="0" applyNumberFormat="1" applyFont="1" applyFill="1" applyBorder="1" applyAlignment="1">
      <alignment horizontal="center"/>
    </xf>
    <xf numFmtId="167" fontId="0" fillId="8" borderId="30" xfId="1" applyNumberFormat="1" applyFont="1" applyFill="1" applyBorder="1" applyAlignment="1">
      <alignment horizontal="center" vertical="top"/>
    </xf>
    <xf numFmtId="3" fontId="0" fillId="8" borderId="87" xfId="0" applyNumberFormat="1" applyFont="1" applyFill="1" applyBorder="1" applyAlignment="1">
      <alignment horizontal="center"/>
    </xf>
    <xf numFmtId="3" fontId="0" fillId="8" borderId="30" xfId="1" applyNumberFormat="1" applyFont="1" applyFill="1" applyBorder="1" applyAlignment="1">
      <alignment horizontal="center" vertical="top"/>
    </xf>
    <xf numFmtId="10" fontId="0" fillId="8" borderId="87" xfId="1" applyNumberFormat="1" applyFont="1" applyFill="1" applyBorder="1" applyAlignment="1">
      <alignment horizontal="center"/>
    </xf>
    <xf numFmtId="10" fontId="0" fillId="8" borderId="30" xfId="1" applyNumberFormat="1" applyFont="1" applyFill="1" applyBorder="1" applyAlignment="1">
      <alignment horizontal="center" vertical="top"/>
    </xf>
    <xf numFmtId="9" fontId="0" fillId="8" borderId="87" xfId="1" applyFont="1" applyFill="1" applyBorder="1" applyAlignment="1">
      <alignment horizontal="center"/>
    </xf>
    <xf numFmtId="9" fontId="0" fillId="8" borderId="30" xfId="1" applyFont="1" applyFill="1" applyBorder="1" applyAlignment="1">
      <alignment horizontal="center" vertical="top"/>
    </xf>
    <xf numFmtId="0" fontId="0" fillId="0" borderId="61" xfId="0" applyBorder="1"/>
    <xf numFmtId="10" fontId="0" fillId="19" borderId="62" xfId="0" applyNumberFormat="1" applyFill="1" applyBorder="1"/>
    <xf numFmtId="10" fontId="0" fillId="19" borderId="62" xfId="1" applyNumberFormat="1" applyFont="1" applyFill="1" applyBorder="1"/>
    <xf numFmtId="10" fontId="0" fillId="24" borderId="62" xfId="0" applyNumberFormat="1" applyFill="1" applyBorder="1"/>
    <xf numFmtId="10" fontId="0" fillId="24" borderId="63" xfId="1" applyNumberFormat="1" applyFont="1" applyFill="1" applyBorder="1"/>
    <xf numFmtId="0" fontId="0" fillId="0" borderId="93" xfId="0" applyBorder="1"/>
    <xf numFmtId="10" fontId="0" fillId="19" borderId="94" xfId="0" applyNumberFormat="1" applyFill="1" applyBorder="1"/>
    <xf numFmtId="10" fontId="0" fillId="19" borderId="94" xfId="1" applyNumberFormat="1" applyFont="1" applyFill="1" applyBorder="1"/>
    <xf numFmtId="10" fontId="0" fillId="24" borderId="94" xfId="0" applyNumberFormat="1" applyFill="1" applyBorder="1"/>
    <xf numFmtId="10" fontId="0" fillId="24" borderId="95" xfId="1" applyNumberFormat="1" applyFont="1" applyFill="1" applyBorder="1"/>
    <xf numFmtId="0" fontId="0" fillId="0" borderId="57" xfId="0" applyBorder="1"/>
    <xf numFmtId="10" fontId="0" fillId="19" borderId="58" xfId="0" applyNumberFormat="1" applyFill="1" applyBorder="1"/>
    <xf numFmtId="10" fontId="0" fillId="19" borderId="58" xfId="1" applyNumberFormat="1" applyFont="1" applyFill="1" applyBorder="1"/>
    <xf numFmtId="10" fontId="0" fillId="24" borderId="58" xfId="0" applyNumberFormat="1" applyFill="1" applyBorder="1"/>
    <xf numFmtId="10" fontId="0" fillId="24" borderId="59" xfId="1" applyNumberFormat="1" applyFont="1" applyFill="1" applyBorder="1"/>
    <xf numFmtId="0" fontId="0" fillId="0" borderId="35" xfId="0" applyFont="1" applyFill="1" applyBorder="1" applyAlignment="1">
      <alignment vertical="center" wrapText="1"/>
    </xf>
    <xf numFmtId="0" fontId="0" fillId="0" borderId="35" xfId="0" applyFont="1" applyFill="1" applyBorder="1" applyAlignment="1">
      <alignment horizontal="left" vertical="center" wrapText="1"/>
    </xf>
    <xf numFmtId="0" fontId="21" fillId="3" borderId="33" xfId="0" applyFont="1" applyFill="1" applyBorder="1" applyAlignment="1">
      <alignment horizontal="center" vertical="center"/>
    </xf>
    <xf numFmtId="10" fontId="0" fillId="23" borderId="33" xfId="1" applyNumberFormat="1" applyFont="1" applyFill="1" applyBorder="1" applyAlignment="1">
      <alignment vertical="center"/>
    </xf>
    <xf numFmtId="0" fontId="44" fillId="0" borderId="12" xfId="0" applyFont="1" applyFill="1" applyBorder="1" applyAlignment="1">
      <alignment horizontal="center" vertical="center" wrapText="1"/>
    </xf>
    <xf numFmtId="0" fontId="6" fillId="0" borderId="13" xfId="0" applyFont="1" applyFill="1" applyBorder="1" applyAlignment="1">
      <alignment vertical="center" wrapText="1"/>
    </xf>
    <xf numFmtId="0" fontId="44" fillId="0" borderId="19" xfId="0" applyFont="1" applyFill="1" applyBorder="1" applyAlignment="1">
      <alignment horizontal="center" vertical="center" wrapText="1"/>
    </xf>
    <xf numFmtId="0" fontId="6" fillId="0" borderId="20" xfId="0" applyFont="1" applyFill="1" applyBorder="1" applyAlignment="1">
      <alignment vertical="center" wrapText="1"/>
    </xf>
    <xf numFmtId="0" fontId="0" fillId="0" borderId="20" xfId="0" applyFont="1" applyFill="1" applyBorder="1" applyAlignment="1">
      <alignment vertical="center" wrapText="1"/>
    </xf>
    <xf numFmtId="0" fontId="44" fillId="0" borderId="26"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Border="1" applyAlignment="1">
      <alignment vertical="center" wrapText="1"/>
    </xf>
    <xf numFmtId="0" fontId="0" fillId="0" borderId="24" xfId="0" applyFont="1" applyFill="1" applyBorder="1" applyAlignment="1">
      <alignment vertical="center" wrapText="1"/>
    </xf>
    <xf numFmtId="0" fontId="6" fillId="0" borderId="23" xfId="0" applyFont="1" applyFill="1" applyBorder="1" applyAlignment="1">
      <alignment horizontal="center" vertical="center" wrapText="1"/>
    </xf>
    <xf numFmtId="9" fontId="0" fillId="0" borderId="0" xfId="0" applyNumberFormat="1"/>
    <xf numFmtId="0" fontId="0" fillId="0" borderId="0" xfId="0" applyAlignment="1">
      <alignment horizontal="center" vertical="center" wrapText="1"/>
    </xf>
    <xf numFmtId="0" fontId="0" fillId="0" borderId="0" xfId="0" applyFill="1" applyBorder="1"/>
    <xf numFmtId="0" fontId="7" fillId="0" borderId="16" xfId="0" applyFont="1" applyFill="1" applyBorder="1" applyAlignment="1">
      <alignment vertical="center" wrapText="1"/>
    </xf>
    <xf numFmtId="15" fontId="13" fillId="0" borderId="32" xfId="0" applyNumberFormat="1" applyFont="1" applyFill="1" applyBorder="1" applyAlignment="1">
      <alignment vertical="center" wrapText="1"/>
    </xf>
    <xf numFmtId="0" fontId="8" fillId="0" borderId="100" xfId="0" applyFont="1" applyFill="1" applyBorder="1" applyAlignment="1">
      <alignment horizontal="center" vertical="center" wrapText="1"/>
    </xf>
    <xf numFmtId="0" fontId="7" fillId="0" borderId="34" xfId="0" applyFont="1" applyFill="1" applyBorder="1" applyAlignment="1">
      <alignment vertical="center" wrapText="1"/>
    </xf>
    <xf numFmtId="15" fontId="52" fillId="0" borderId="32" xfId="3" applyNumberFormat="1" applyFill="1" applyBorder="1" applyAlignment="1">
      <alignment vertical="center" wrapText="1"/>
    </xf>
    <xf numFmtId="0" fontId="7" fillId="0" borderId="34" xfId="0" applyFont="1" applyFill="1" applyBorder="1" applyAlignment="1">
      <alignment horizontal="left" vertical="center" wrapText="1"/>
    </xf>
    <xf numFmtId="0" fontId="7" fillId="0" borderId="34" xfId="0" applyFont="1" applyBorder="1" applyAlignment="1">
      <alignment vertical="center" wrapText="1"/>
    </xf>
    <xf numFmtId="4" fontId="0" fillId="0" borderId="28" xfId="0" applyNumberFormat="1" applyFont="1" applyFill="1" applyBorder="1" applyAlignment="1">
      <alignment horizontal="left" vertical="top" wrapText="1"/>
    </xf>
    <xf numFmtId="4" fontId="0" fillId="0" borderId="33" xfId="0" applyNumberFormat="1" applyFont="1" applyFill="1" applyBorder="1" applyAlignment="1">
      <alignment horizontal="left" vertical="top" wrapText="1"/>
    </xf>
    <xf numFmtId="4" fontId="0" fillId="0" borderId="48" xfId="0" applyNumberFormat="1" applyFont="1" applyFill="1" applyBorder="1" applyAlignment="1">
      <alignment horizontal="left" wrapText="1"/>
    </xf>
    <xf numFmtId="9" fontId="0" fillId="0" borderId="28" xfId="1" applyFont="1" applyFill="1" applyBorder="1" applyAlignment="1">
      <alignment horizontal="center" vertical="top" wrapText="1"/>
    </xf>
    <xf numFmtId="165" fontId="0" fillId="0" borderId="28" xfId="0" applyNumberFormat="1" applyFont="1" applyFill="1" applyBorder="1" applyAlignment="1">
      <alignment horizontal="center" vertical="top" wrapText="1"/>
    </xf>
    <xf numFmtId="0" fontId="0" fillId="0" borderId="45" xfId="0" applyBorder="1" applyAlignment="1">
      <alignment vertical="center"/>
    </xf>
    <xf numFmtId="0" fontId="21" fillId="0" borderId="32" xfId="0" applyFont="1" applyBorder="1" applyAlignment="1">
      <alignment vertical="center" wrapText="1"/>
    </xf>
    <xf numFmtId="0" fontId="21" fillId="7" borderId="33" xfId="0" applyFont="1" applyFill="1" applyBorder="1" applyAlignment="1">
      <alignment horizontal="left" vertical="center" wrapText="1"/>
    </xf>
    <xf numFmtId="0" fontId="21" fillId="0" borderId="33" xfId="0" applyFont="1" applyFill="1" applyBorder="1" applyAlignment="1">
      <alignment vertical="center" wrapText="1"/>
    </xf>
    <xf numFmtId="0" fontId="21" fillId="0" borderId="33" xfId="0" applyFont="1" applyBorder="1" applyAlignment="1">
      <alignment vertical="center" wrapText="1"/>
    </xf>
    <xf numFmtId="49" fontId="21" fillId="0" borderId="33" xfId="0" applyNumberFormat="1" applyFont="1" applyFill="1" applyBorder="1" applyAlignment="1">
      <alignment horizontal="left" vertical="center" wrapText="1"/>
    </xf>
    <xf numFmtId="0" fontId="21" fillId="0" borderId="18" xfId="0" applyFont="1" applyBorder="1" applyAlignment="1">
      <alignment vertical="center" wrapText="1"/>
    </xf>
    <xf numFmtId="15" fontId="21" fillId="0" borderId="54" xfId="0" applyNumberFormat="1" applyFont="1" applyFill="1" applyBorder="1" applyAlignment="1">
      <alignment vertical="center" wrapText="1"/>
    </xf>
    <xf numFmtId="0" fontId="21" fillId="0" borderId="33" xfId="0" applyFont="1" applyBorder="1" applyAlignment="1">
      <alignment horizontal="left" vertical="center" wrapText="1"/>
    </xf>
    <xf numFmtId="0" fontId="15" fillId="0" borderId="0" xfId="0" applyFont="1" applyAlignment="1">
      <alignment vertical="center"/>
    </xf>
    <xf numFmtId="0" fontId="54" fillId="0" borderId="1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76" xfId="0" applyFont="1" applyFill="1" applyBorder="1" applyAlignment="1">
      <alignment horizontal="left" vertical="center" wrapText="1"/>
    </xf>
    <xf numFmtId="0" fontId="6" fillId="0" borderId="76" xfId="0" applyFont="1" applyBorder="1" applyAlignment="1">
      <alignment vertical="center" wrapText="1"/>
    </xf>
    <xf numFmtId="0" fontId="0" fillId="0" borderId="76" xfId="0" applyFont="1" applyFill="1" applyBorder="1" applyAlignment="1">
      <alignment vertical="center" wrapText="1"/>
    </xf>
    <xf numFmtId="0" fontId="6" fillId="0" borderId="26" xfId="0" applyFont="1" applyFill="1" applyBorder="1" applyAlignment="1">
      <alignment horizontal="center" vertical="center" wrapText="1"/>
    </xf>
    <xf numFmtId="0" fontId="15" fillId="23" borderId="104" xfId="0" applyFont="1" applyFill="1" applyBorder="1" applyAlignment="1">
      <alignment horizontal="center" vertical="center" wrapText="1"/>
    </xf>
    <xf numFmtId="0" fontId="15" fillId="23" borderId="105" xfId="0" applyFont="1" applyFill="1" applyBorder="1" applyAlignment="1">
      <alignment horizontal="center" vertical="center" wrapText="1"/>
    </xf>
    <xf numFmtId="9" fontId="0" fillId="0" borderId="22" xfId="0" applyNumberFormat="1" applyBorder="1" applyAlignment="1">
      <alignment vertical="center"/>
    </xf>
    <xf numFmtId="9" fontId="0" fillId="0" borderId="25" xfId="1" applyFont="1" applyBorder="1" applyAlignment="1">
      <alignment vertical="center"/>
    </xf>
    <xf numFmtId="9" fontId="0" fillId="0" borderId="28" xfId="0" applyNumberFormat="1" applyBorder="1" applyAlignment="1">
      <alignment vertical="center"/>
    </xf>
    <xf numFmtId="0" fontId="21" fillId="3" borderId="108" xfId="0" applyFont="1" applyFill="1" applyBorder="1" applyAlignment="1">
      <alignment horizontal="center" vertical="center"/>
    </xf>
    <xf numFmtId="0" fontId="21" fillId="3" borderId="64" xfId="0" applyFont="1" applyFill="1" applyBorder="1" applyAlignment="1">
      <alignment horizontal="center" vertical="center"/>
    </xf>
    <xf numFmtId="165" fontId="0" fillId="23" borderId="44" xfId="0" applyNumberFormat="1" applyFont="1" applyFill="1" applyBorder="1" applyAlignment="1">
      <alignment horizontal="center" vertical="center" wrapText="1"/>
    </xf>
    <xf numFmtId="165" fontId="0" fillId="23" borderId="33" xfId="0" applyNumberFormat="1" applyFont="1" applyFill="1" applyBorder="1" applyAlignment="1">
      <alignment horizontal="center" vertical="top" wrapText="1"/>
    </xf>
    <xf numFmtId="0" fontId="0" fillId="0" borderId="14" xfId="0" applyFont="1" applyFill="1" applyBorder="1" applyAlignment="1">
      <alignment vertical="center" wrapText="1"/>
    </xf>
    <xf numFmtId="0" fontId="13" fillId="0" borderId="16" xfId="0" applyFont="1" applyFill="1" applyBorder="1" applyAlignment="1">
      <alignment vertical="center" wrapText="1"/>
    </xf>
    <xf numFmtId="0" fontId="53" fillId="0" borderId="66" xfId="0" applyFont="1" applyFill="1" applyBorder="1" applyAlignment="1">
      <alignment horizontal="center" vertical="center" wrapText="1"/>
    </xf>
    <xf numFmtId="0" fontId="0" fillId="0" borderId="17" xfId="0" applyFont="1" applyFill="1" applyBorder="1" applyAlignment="1">
      <alignment vertical="center" wrapText="1"/>
    </xf>
    <xf numFmtId="10" fontId="0" fillId="23" borderId="15" xfId="0" applyNumberFormat="1" applyFont="1" applyFill="1" applyBorder="1" applyAlignment="1">
      <alignment horizontal="center" vertical="center" wrapText="1"/>
    </xf>
    <xf numFmtId="10" fontId="0" fillId="23" borderId="15" xfId="1" applyNumberFormat="1" applyFont="1" applyFill="1" applyBorder="1" applyAlignment="1">
      <alignment vertical="center"/>
    </xf>
    <xf numFmtId="0" fontId="0" fillId="0" borderId="18" xfId="0" applyFont="1" applyFill="1" applyBorder="1" applyAlignment="1">
      <alignment horizontal="left" vertical="center" wrapText="1"/>
    </xf>
    <xf numFmtId="0" fontId="21" fillId="0" borderId="0" xfId="0" applyFont="1" applyAlignment="1">
      <alignment horizontal="center"/>
    </xf>
    <xf numFmtId="0" fontId="6" fillId="0" borderId="22" xfId="0" applyFont="1" applyBorder="1" applyAlignment="1">
      <alignment vertical="center" wrapText="1"/>
    </xf>
    <xf numFmtId="0" fontId="1" fillId="0" borderId="24" xfId="0" applyFont="1" applyFill="1" applyBorder="1" applyAlignment="1">
      <alignment vertical="center" wrapText="1"/>
    </xf>
    <xf numFmtId="0" fontId="1" fillId="0" borderId="22" xfId="0" applyFont="1" applyFill="1" applyBorder="1" applyAlignment="1">
      <alignment vertical="center" wrapText="1"/>
    </xf>
    <xf numFmtId="0" fontId="0" fillId="0" borderId="22" xfId="0" applyFont="1" applyFill="1" applyBorder="1" applyAlignment="1">
      <alignment vertical="center" wrapText="1"/>
    </xf>
    <xf numFmtId="0" fontId="48" fillId="0" borderId="66" xfId="0" applyFont="1" applyFill="1" applyBorder="1" applyAlignment="1">
      <alignment horizontal="center" vertical="center" wrapText="1"/>
    </xf>
    <xf numFmtId="0" fontId="36" fillId="0" borderId="100" xfId="0" applyFont="1" applyFill="1" applyBorder="1" applyAlignment="1">
      <alignment horizontal="center" vertical="center" wrapText="1"/>
    </xf>
    <xf numFmtId="0" fontId="36" fillId="0" borderId="98" xfId="0" applyFont="1" applyFill="1" applyBorder="1" applyAlignment="1">
      <alignment horizontal="center" vertical="center" wrapText="1"/>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wrapText="1"/>
    </xf>
    <xf numFmtId="10" fontId="15" fillId="0" borderId="33" xfId="1" applyNumberFormat="1" applyFont="1" applyFill="1" applyBorder="1" applyAlignment="1">
      <alignment vertical="center"/>
    </xf>
    <xf numFmtId="2" fontId="0" fillId="23" borderId="44" xfId="0" applyNumberFormat="1" applyFont="1" applyFill="1" applyBorder="1" applyAlignment="1">
      <alignment horizontal="center" vertical="center" wrapText="1"/>
    </xf>
    <xf numFmtId="2" fontId="0" fillId="23" borderId="28" xfId="1" applyNumberFormat="1" applyFont="1" applyFill="1" applyBorder="1" applyAlignment="1">
      <alignment horizontal="center" vertical="top" wrapText="1"/>
    </xf>
    <xf numFmtId="0" fontId="38" fillId="0" borderId="0" xfId="0" applyFont="1" applyAlignment="1" applyProtection="1">
      <protection locked="0"/>
    </xf>
    <xf numFmtId="0" fontId="0" fillId="0" borderId="0" xfId="0" applyProtection="1">
      <protection locked="0"/>
    </xf>
    <xf numFmtId="0" fontId="48" fillId="0" borderId="0" xfId="0" applyFont="1" applyAlignment="1"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4" fontId="0" fillId="0" borderId="0" xfId="6" applyFont="1" applyProtection="1">
      <protection locked="0"/>
    </xf>
    <xf numFmtId="168" fontId="0" fillId="0" borderId="0" xfId="6" applyNumberFormat="1" applyFont="1" applyProtection="1">
      <protection locked="0"/>
    </xf>
    <xf numFmtId="0" fontId="1" fillId="0" borderId="0" xfId="0" applyFont="1" applyAlignment="1" applyProtection="1">
      <alignment horizontal="left"/>
      <protection locked="0"/>
    </xf>
    <xf numFmtId="0" fontId="1" fillId="0" borderId="0" xfId="0" applyFont="1" applyProtection="1">
      <protection locked="0"/>
    </xf>
    <xf numFmtId="1" fontId="1" fillId="0" borderId="0" xfId="0" applyNumberFormat="1" applyFont="1" applyProtection="1">
      <protection locked="0"/>
    </xf>
    <xf numFmtId="0" fontId="1" fillId="0" borderId="0" xfId="0" applyFont="1"/>
    <xf numFmtId="0" fontId="21" fillId="0" borderId="56" xfId="0" applyFont="1" applyFill="1" applyBorder="1" applyAlignment="1" applyProtection="1">
      <alignment horizontal="left"/>
      <protection locked="0"/>
    </xf>
    <xf numFmtId="0" fontId="21" fillId="0" borderId="56" xfId="0" applyFont="1" applyBorder="1" applyAlignment="1" applyProtection="1">
      <protection locked="0"/>
    </xf>
    <xf numFmtId="49" fontId="21" fillId="0" borderId="56" xfId="10" applyFont="1" applyBorder="1" applyAlignment="1" applyProtection="1">
      <alignment horizontal="left" vertical="center"/>
    </xf>
    <xf numFmtId="0" fontId="21" fillId="0" borderId="56" xfId="0" applyFont="1" applyBorder="1" applyAlignment="1" applyProtection="1">
      <alignment horizontal="center"/>
      <protection locked="0"/>
    </xf>
    <xf numFmtId="0" fontId="21" fillId="0" borderId="0" xfId="0" applyFont="1" applyAlignment="1"/>
    <xf numFmtId="1" fontId="21" fillId="0" borderId="56" xfId="0" applyNumberFormat="1" applyFont="1" applyBorder="1" applyAlignment="1" applyProtection="1">
      <protection locked="0"/>
    </xf>
    <xf numFmtId="0" fontId="21" fillId="0" borderId="56" xfId="0" applyFont="1" applyBorder="1" applyAlignment="1" applyProtection="1">
      <alignment horizontal="left"/>
      <protection locked="0"/>
    </xf>
    <xf numFmtId="0" fontId="16" fillId="28" borderId="56" xfId="0" applyFont="1" applyFill="1" applyBorder="1" applyProtection="1">
      <protection locked="0"/>
    </xf>
    <xf numFmtId="41" fontId="16" fillId="28" borderId="56" xfId="5" applyFont="1" applyFill="1" applyBorder="1" applyProtection="1">
      <protection locked="0"/>
    </xf>
    <xf numFmtId="1" fontId="1" fillId="0" borderId="0" xfId="0" applyNumberFormat="1" applyFont="1" applyBorder="1" applyProtection="1">
      <protection locked="0"/>
    </xf>
    <xf numFmtId="0" fontId="1" fillId="0" borderId="0" xfId="0" applyFont="1" applyBorder="1" applyAlignment="1" applyProtection="1">
      <alignment horizontal="left"/>
      <protection locked="0"/>
    </xf>
    <xf numFmtId="0" fontId="6" fillId="0" borderId="0" xfId="9" applyFont="1" applyFill="1" applyBorder="1" applyAlignment="1">
      <alignment horizontal="left" vertical="top" wrapText="1"/>
    </xf>
    <xf numFmtId="0" fontId="1" fillId="0" borderId="0" xfId="0" applyFont="1" applyBorder="1" applyProtection="1">
      <protection locked="0"/>
    </xf>
    <xf numFmtId="0" fontId="1" fillId="0" borderId="0" xfId="0" applyFont="1" applyFill="1" applyProtection="1">
      <protection locked="0"/>
    </xf>
    <xf numFmtId="0" fontId="6" fillId="0" borderId="21" xfId="0" applyFont="1" applyFill="1" applyBorder="1" applyAlignment="1">
      <alignment horizontal="center" vertical="center" wrapText="1"/>
    </xf>
    <xf numFmtId="9" fontId="0" fillId="23" borderId="25" xfId="1" applyFont="1" applyFill="1" applyBorder="1" applyAlignment="1">
      <alignment vertical="center"/>
    </xf>
    <xf numFmtId="9" fontId="0" fillId="0" borderId="27" xfId="1" applyFont="1" applyBorder="1" applyAlignment="1">
      <alignment vertical="center"/>
    </xf>
    <xf numFmtId="0" fontId="6" fillId="21" borderId="24" xfId="0" applyFont="1" applyFill="1" applyBorder="1" applyAlignment="1">
      <alignment vertical="center" wrapText="1"/>
    </xf>
    <xf numFmtId="0" fontId="0" fillId="21" borderId="0" xfId="0" applyFill="1" applyBorder="1"/>
    <xf numFmtId="0" fontId="0" fillId="21" borderId="24" xfId="0" applyFont="1" applyFill="1" applyBorder="1" applyAlignment="1">
      <alignment vertical="center" wrapText="1"/>
    </xf>
    <xf numFmtId="10" fontId="0" fillId="23" borderId="33" xfId="0" applyNumberFormat="1" applyFont="1" applyFill="1" applyBorder="1" applyAlignment="1">
      <alignment horizontal="center" vertical="center"/>
    </xf>
    <xf numFmtId="10" fontId="0" fillId="8" borderId="33" xfId="1" applyNumberFormat="1" applyFont="1" applyFill="1" applyBorder="1" applyAlignment="1">
      <alignment vertical="center"/>
    </xf>
    <xf numFmtId="10" fontId="0" fillId="23" borderId="32" xfId="1" applyNumberFormat="1" applyFont="1" applyFill="1" applyBorder="1" applyAlignment="1">
      <alignment vertical="center"/>
    </xf>
    <xf numFmtId="166" fontId="21" fillId="5" borderId="86" xfId="1" applyNumberFormat="1" applyFont="1" applyFill="1" applyBorder="1" applyAlignment="1">
      <alignment horizontal="center" vertical="center"/>
    </xf>
    <xf numFmtId="0" fontId="21" fillId="0" borderId="0" xfId="0" applyFont="1" applyBorder="1"/>
    <xf numFmtId="0" fontId="48" fillId="0" borderId="0" xfId="0" applyFont="1" applyAlignment="1">
      <alignment horizontal="left" vertical="center"/>
    </xf>
    <xf numFmtId="0" fontId="21" fillId="0" borderId="0" xfId="0" applyFont="1" applyAlignment="1">
      <alignment horizontal="left" vertical="center"/>
    </xf>
    <xf numFmtId="0" fontId="59" fillId="0" borderId="0" xfId="0" applyFont="1"/>
    <xf numFmtId="9" fontId="59" fillId="0" borderId="0" xfId="1" applyNumberFormat="1" applyFont="1"/>
    <xf numFmtId="9" fontId="59" fillId="0" borderId="0" xfId="0" applyNumberFormat="1" applyFont="1"/>
    <xf numFmtId="0" fontId="0" fillId="0" borderId="0" xfId="0" applyFont="1"/>
    <xf numFmtId="10" fontId="0" fillId="0" borderId="0" xfId="1" applyNumberFormat="1" applyFont="1"/>
    <xf numFmtId="15" fontId="21" fillId="0" borderId="0" xfId="0" applyNumberFormat="1" applyFont="1" applyAlignment="1">
      <alignment horizontal="left" vertical="center"/>
    </xf>
    <xf numFmtId="0" fontId="60" fillId="0" borderId="0" xfId="0" applyFont="1" applyBorder="1"/>
    <xf numFmtId="0" fontId="22" fillId="0" borderId="0" xfId="0" applyFont="1"/>
    <xf numFmtId="9" fontId="22" fillId="0" borderId="0" xfId="1" applyNumberFormat="1" applyFont="1"/>
    <xf numFmtId="9" fontId="22" fillId="0" borderId="0" xfId="0" applyNumberFormat="1" applyFont="1"/>
    <xf numFmtId="10" fontId="21" fillId="0" borderId="0" xfId="1" applyNumberFormat="1" applyFont="1"/>
    <xf numFmtId="0" fontId="1" fillId="0" borderId="0" xfId="0" applyFont="1" applyBorder="1"/>
    <xf numFmtId="0" fontId="1" fillId="0" borderId="0" xfId="0" applyFont="1" applyBorder="1" applyAlignment="1">
      <alignment horizontal="center" vertical="center"/>
    </xf>
    <xf numFmtId="9" fontId="31" fillId="8" borderId="67" xfId="1" applyNumberFormat="1" applyFont="1" applyFill="1" applyBorder="1" applyAlignment="1">
      <alignment horizontal="center" vertical="center" wrapText="1"/>
    </xf>
    <xf numFmtId="9" fontId="31" fillId="8" borderId="67" xfId="0" applyNumberFormat="1" applyFont="1" applyFill="1" applyBorder="1" applyAlignment="1">
      <alignment horizontal="center" vertical="center" wrapText="1"/>
    </xf>
    <xf numFmtId="0" fontId="1" fillId="0" borderId="0" xfId="0" applyFont="1" applyAlignment="1">
      <alignment horizontal="center" vertical="center"/>
    </xf>
    <xf numFmtId="0" fontId="1" fillId="7" borderId="22" xfId="12" applyFont="1" applyFill="1" applyBorder="1" applyAlignment="1">
      <alignment vertical="center" wrapText="1"/>
    </xf>
    <xf numFmtId="0" fontId="1" fillId="0" borderId="76" xfId="0" applyFont="1" applyFill="1" applyBorder="1" applyAlignment="1" applyProtection="1">
      <alignment vertical="center" wrapText="1"/>
      <protection hidden="1"/>
    </xf>
    <xf numFmtId="0" fontId="1" fillId="7" borderId="76" xfId="12" applyFont="1" applyFill="1" applyBorder="1" applyAlignment="1">
      <alignment vertical="center" wrapText="1"/>
    </xf>
    <xf numFmtId="10" fontId="1" fillId="31" borderId="76" xfId="1" applyNumberFormat="1" applyFont="1" applyFill="1" applyBorder="1" applyAlignment="1">
      <alignment horizontal="center" vertical="center"/>
    </xf>
    <xf numFmtId="0" fontId="1" fillId="7" borderId="28" xfId="0" applyFont="1" applyFill="1" applyBorder="1" applyAlignment="1">
      <alignment horizontal="left" vertical="center"/>
    </xf>
    <xf numFmtId="0" fontId="1" fillId="0" borderId="28" xfId="0" applyFont="1" applyFill="1" applyBorder="1" applyAlignment="1" applyProtection="1">
      <alignment vertical="center" wrapText="1"/>
      <protection hidden="1"/>
    </xf>
    <xf numFmtId="0" fontId="1" fillId="7" borderId="28" xfId="12" applyFont="1" applyFill="1" applyBorder="1" applyAlignment="1">
      <alignment vertical="center" wrapText="1"/>
    </xf>
    <xf numFmtId="10" fontId="1" fillId="31" borderId="28" xfId="1" applyNumberFormat="1" applyFont="1" applyFill="1" applyBorder="1" applyAlignment="1">
      <alignment horizontal="center" vertical="center"/>
    </xf>
    <xf numFmtId="0" fontId="1" fillId="7" borderId="48" xfId="12" applyFont="1" applyFill="1" applyBorder="1" applyAlignment="1">
      <alignment vertical="center" wrapText="1"/>
    </xf>
    <xf numFmtId="1" fontId="1" fillId="31" borderId="48" xfId="0" applyNumberFormat="1" applyFont="1" applyFill="1" applyBorder="1" applyAlignment="1">
      <alignment horizontal="center" vertical="center"/>
    </xf>
    <xf numFmtId="1" fontId="1" fillId="31" borderId="22" xfId="0" applyNumberFormat="1" applyFont="1" applyFill="1" applyBorder="1" applyAlignment="1">
      <alignment horizontal="center" vertical="center"/>
    </xf>
    <xf numFmtId="9" fontId="1" fillId="31" borderId="76" xfId="1" applyFont="1" applyFill="1" applyBorder="1" applyAlignment="1">
      <alignment horizontal="center" vertical="center"/>
    </xf>
    <xf numFmtId="9" fontId="1" fillId="31" borderId="28" xfId="1" applyFont="1" applyFill="1" applyBorder="1" applyAlignment="1">
      <alignment horizontal="center" vertical="center"/>
    </xf>
    <xf numFmtId="15" fontId="1" fillId="0" borderId="28" xfId="12" applyNumberFormat="1" applyFont="1" applyFill="1" applyBorder="1" applyAlignment="1">
      <alignment horizontal="left" vertical="center" wrapText="1"/>
    </xf>
    <xf numFmtId="0" fontId="14" fillId="0" borderId="0" xfId="0" applyFont="1" applyBorder="1"/>
    <xf numFmtId="9" fontId="1" fillId="31" borderId="22" xfId="1" applyFont="1" applyFill="1" applyBorder="1" applyAlignment="1">
      <alignment horizontal="center" vertical="center"/>
    </xf>
    <xf numFmtId="15" fontId="1" fillId="0" borderId="22" xfId="0" applyNumberFormat="1" applyFont="1" applyFill="1" applyBorder="1" applyAlignment="1">
      <alignment horizontal="left" vertical="center"/>
    </xf>
    <xf numFmtId="0" fontId="14" fillId="0" borderId="0" xfId="0" applyFont="1"/>
    <xf numFmtId="9" fontId="15" fillId="13" borderId="114" xfId="0" applyNumberFormat="1" applyFont="1" applyFill="1" applyBorder="1" applyAlignment="1">
      <alignment horizontal="center" wrapText="1"/>
    </xf>
    <xf numFmtId="14" fontId="13" fillId="13" borderId="106" xfId="0" applyNumberFormat="1" applyFont="1" applyFill="1" applyBorder="1" applyAlignment="1">
      <alignment horizontal="left" wrapText="1"/>
    </xf>
    <xf numFmtId="0" fontId="1" fillId="13" borderId="106" xfId="0" applyFont="1" applyFill="1" applyBorder="1"/>
    <xf numFmtId="0" fontId="30" fillId="8" borderId="120" xfId="0" applyFont="1" applyFill="1" applyBorder="1" applyAlignment="1">
      <alignment horizontal="left" vertical="center"/>
    </xf>
    <xf numFmtId="15" fontId="15" fillId="8" borderId="123" xfId="0" applyNumberFormat="1" applyFont="1" applyFill="1" applyBorder="1" applyAlignment="1">
      <alignment horizontal="left" vertical="center"/>
    </xf>
    <xf numFmtId="0" fontId="1" fillId="7" borderId="60" xfId="12" applyFont="1" applyFill="1" applyBorder="1" applyAlignment="1">
      <alignment vertical="center" wrapText="1"/>
    </xf>
    <xf numFmtId="1" fontId="1" fillId="31" borderId="60" xfId="0" applyNumberFormat="1" applyFont="1" applyFill="1" applyBorder="1" applyAlignment="1">
      <alignment horizontal="center" vertical="center"/>
    </xf>
    <xf numFmtId="0" fontId="15" fillId="13" borderId="56" xfId="0" applyFont="1" applyFill="1" applyBorder="1" applyAlignment="1">
      <alignment wrapText="1"/>
    </xf>
    <xf numFmtId="9" fontId="15" fillId="13" borderId="56" xfId="0" applyNumberFormat="1" applyFont="1" applyFill="1" applyBorder="1" applyAlignment="1">
      <alignment horizontal="center" wrapText="1"/>
    </xf>
    <xf numFmtId="0" fontId="13" fillId="7" borderId="129" xfId="12" applyFont="1" applyFill="1" applyBorder="1" applyAlignment="1">
      <alignment vertical="center" wrapText="1"/>
    </xf>
    <xf numFmtId="1" fontId="1" fillId="31" borderId="129" xfId="0" applyNumberFormat="1" applyFont="1" applyFill="1" applyBorder="1" applyAlignment="1">
      <alignment horizontal="center" vertical="center"/>
    </xf>
    <xf numFmtId="0" fontId="1" fillId="0" borderId="76" xfId="11" applyFont="1" applyFill="1" applyBorder="1" applyAlignment="1">
      <alignment horizontal="center" vertical="center" wrapText="1"/>
    </xf>
    <xf numFmtId="0" fontId="1" fillId="7" borderId="134" xfId="12" applyFont="1" applyFill="1" applyBorder="1" applyAlignment="1">
      <alignment vertical="center" wrapText="1"/>
    </xf>
    <xf numFmtId="1" fontId="1" fillId="31" borderId="134" xfId="0" applyNumberFormat="1" applyFont="1" applyFill="1" applyBorder="1" applyAlignment="1">
      <alignment horizontal="center" vertical="center"/>
    </xf>
    <xf numFmtId="0" fontId="1" fillId="0" borderId="135" xfId="11" applyFont="1" applyFill="1" applyBorder="1" applyAlignment="1">
      <alignment horizontal="left" vertical="center" wrapText="1"/>
    </xf>
    <xf numFmtId="0" fontId="1" fillId="0" borderId="137" xfId="0" applyFont="1" applyFill="1" applyBorder="1" applyAlignment="1">
      <alignment horizontal="left" vertical="center" wrapText="1"/>
    </xf>
    <xf numFmtId="0" fontId="1" fillId="0" borderId="137" xfId="11" applyFont="1" applyFill="1" applyBorder="1" applyAlignment="1">
      <alignment horizontal="left" vertical="center" wrapText="1"/>
    </xf>
    <xf numFmtId="9" fontId="1" fillId="31" borderId="137" xfId="1" applyFont="1" applyFill="1" applyBorder="1" applyAlignment="1">
      <alignment horizontal="center" vertical="center"/>
    </xf>
    <xf numFmtId="0" fontId="13" fillId="0" borderId="137" xfId="11" applyFont="1" applyFill="1" applyBorder="1" applyAlignment="1">
      <alignment horizontal="left" vertical="center" wrapText="1"/>
    </xf>
    <xf numFmtId="15" fontId="1" fillId="0" borderId="139" xfId="11" applyNumberFormat="1"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8" xfId="11" applyFont="1" applyFill="1" applyBorder="1" applyAlignment="1">
      <alignment horizontal="left" vertical="center" wrapText="1"/>
    </xf>
    <xf numFmtId="0" fontId="13" fillId="0" borderId="28" xfId="11" applyFont="1" applyFill="1" applyBorder="1" applyAlignment="1">
      <alignment horizontal="left" vertical="center" wrapText="1"/>
    </xf>
    <xf numFmtId="15" fontId="1" fillId="0" borderId="28" xfId="11" applyNumberFormat="1" applyFont="1" applyFill="1" applyBorder="1" applyAlignment="1">
      <alignment horizontal="left" vertical="center" wrapText="1"/>
    </xf>
    <xf numFmtId="0" fontId="15" fillId="8" borderId="119" xfId="0" applyFont="1" applyFill="1" applyBorder="1" applyAlignment="1">
      <alignment vertical="center"/>
    </xf>
    <xf numFmtId="0" fontId="15" fillId="8" borderId="120" xfId="0" applyFont="1" applyFill="1" applyBorder="1" applyAlignment="1">
      <alignment vertical="center"/>
    </xf>
    <xf numFmtId="0" fontId="15" fillId="8" borderId="123" xfId="0" applyFont="1" applyFill="1" applyBorder="1" applyAlignment="1">
      <alignment vertical="center"/>
    </xf>
    <xf numFmtId="9" fontId="1" fillId="31" borderId="33" xfId="1" applyFont="1" applyFill="1" applyBorder="1" applyAlignment="1">
      <alignment horizontal="center" vertical="center"/>
    </xf>
    <xf numFmtId="0" fontId="13" fillId="0" borderId="33" xfId="0" applyFont="1" applyFill="1" applyBorder="1" applyAlignment="1">
      <alignment horizontal="left" vertical="center" wrapText="1"/>
    </xf>
    <xf numFmtId="0" fontId="1" fillId="0" borderId="22" xfId="12" applyFont="1" applyFill="1" applyBorder="1" applyAlignment="1">
      <alignment vertical="center" wrapText="1"/>
    </xf>
    <xf numFmtId="15" fontId="1" fillId="0" borderId="22" xfId="12" applyNumberFormat="1" applyFont="1" applyFill="1" applyBorder="1" applyAlignment="1">
      <alignment horizontal="left" vertical="center" wrapText="1"/>
    </xf>
    <xf numFmtId="0" fontId="1" fillId="0" borderId="28" xfId="12" applyFont="1" applyFill="1" applyBorder="1" applyAlignment="1">
      <alignment vertical="center" wrapText="1"/>
    </xf>
    <xf numFmtId="14" fontId="13" fillId="13" borderId="54" xfId="0" applyNumberFormat="1" applyFont="1" applyFill="1" applyBorder="1" applyAlignment="1">
      <alignment horizontal="left" wrapText="1"/>
    </xf>
    <xf numFmtId="0" fontId="1" fillId="13" borderId="54" xfId="0" applyFont="1" applyFill="1" applyBorder="1"/>
    <xf numFmtId="0" fontId="1" fillId="0" borderId="76" xfId="12" applyFont="1" applyFill="1" applyBorder="1" applyAlignment="1">
      <alignment vertical="center" wrapText="1"/>
    </xf>
    <xf numFmtId="0" fontId="13" fillId="0" borderId="76" xfId="0" applyFont="1" applyFill="1" applyBorder="1" applyAlignment="1">
      <alignment vertical="center" wrapText="1"/>
    </xf>
    <xf numFmtId="1" fontId="1" fillId="31" borderId="76" xfId="0" applyNumberFormat="1" applyFont="1" applyFill="1" applyBorder="1" applyAlignment="1">
      <alignment horizontal="center" vertical="center"/>
    </xf>
    <xf numFmtId="0" fontId="1" fillId="0" borderId="76" xfId="12" applyFont="1" applyFill="1" applyBorder="1" applyAlignment="1">
      <alignment horizontal="center" vertical="center" wrapText="1"/>
    </xf>
    <xf numFmtId="0" fontId="15"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5" xfId="12" applyFont="1" applyFill="1" applyBorder="1" applyAlignment="1">
      <alignment horizontal="left" vertical="center" wrapText="1"/>
    </xf>
    <xf numFmtId="9" fontId="1" fillId="31" borderId="15" xfId="1" applyFont="1" applyFill="1" applyBorder="1" applyAlignment="1">
      <alignment horizontal="center" vertical="center"/>
    </xf>
    <xf numFmtId="10" fontId="1" fillId="13" borderId="15" xfId="1" applyNumberFormat="1" applyFont="1" applyFill="1" applyBorder="1" applyAlignment="1">
      <alignment horizontal="center" vertical="center"/>
    </xf>
    <xf numFmtId="0" fontId="1" fillId="0" borderId="22" xfId="0" applyFont="1" applyFill="1" applyBorder="1" applyAlignment="1">
      <alignment horizontal="left" wrapText="1"/>
    </xf>
    <xf numFmtId="3" fontId="1" fillId="31" borderId="22" xfId="1" applyNumberFormat="1" applyFont="1" applyFill="1" applyBorder="1" applyAlignment="1">
      <alignment horizontal="center" vertical="center" wrapText="1"/>
    </xf>
    <xf numFmtId="0" fontId="1" fillId="0" borderId="28" xfId="0" applyFont="1" applyFill="1" applyBorder="1" applyAlignment="1">
      <alignment horizontal="left" vertical="top" wrapText="1"/>
    </xf>
    <xf numFmtId="0" fontId="15" fillId="0" borderId="53" xfId="0" applyFont="1" applyBorder="1" applyAlignment="1">
      <alignment horizontal="left" vertical="center"/>
    </xf>
    <xf numFmtId="0" fontId="1" fillId="0" borderId="53" xfId="0" applyFont="1" applyBorder="1" applyAlignment="1">
      <alignment horizontal="left" vertical="center"/>
    </xf>
    <xf numFmtId="0" fontId="1" fillId="0" borderId="53" xfId="0" applyFont="1" applyFill="1" applyBorder="1" applyAlignment="1">
      <alignment horizontal="left" vertical="center" wrapText="1"/>
    </xf>
    <xf numFmtId="9" fontId="1" fillId="13" borderId="53" xfId="0" applyNumberFormat="1" applyFont="1" applyFill="1" applyBorder="1" applyAlignment="1">
      <alignment horizontal="center" vertical="center"/>
    </xf>
    <xf numFmtId="10" fontId="1" fillId="13" borderId="53" xfId="1" applyNumberFormat="1" applyFont="1" applyFill="1" applyBorder="1" applyAlignment="1">
      <alignment horizontal="center" vertical="center"/>
    </xf>
    <xf numFmtId="0" fontId="13" fillId="0" borderId="53" xfId="0" applyFont="1" applyBorder="1" applyAlignment="1">
      <alignment horizontal="left" vertical="center" wrapText="1"/>
    </xf>
    <xf numFmtId="15" fontId="1" fillId="0" borderId="53" xfId="0" applyNumberFormat="1" applyFont="1" applyBorder="1" applyAlignment="1">
      <alignment horizontal="left" vertical="center"/>
    </xf>
    <xf numFmtId="9" fontId="15" fillId="13" borderId="147" xfId="0" applyNumberFormat="1" applyFont="1" applyFill="1" applyBorder="1" applyAlignment="1">
      <alignment horizontal="center" wrapText="1"/>
    </xf>
    <xf numFmtId="14" fontId="13" fillId="13" borderId="148" xfId="0" applyNumberFormat="1" applyFont="1" applyFill="1" applyBorder="1" applyAlignment="1">
      <alignment horizontal="left" wrapText="1"/>
    </xf>
    <xf numFmtId="0" fontId="1" fillId="13" borderId="148" xfId="0" applyFont="1" applyFill="1" applyBorder="1"/>
    <xf numFmtId="0" fontId="62" fillId="0" borderId="0" xfId="0" applyFont="1" applyAlignment="1">
      <alignment horizontal="left" vertical="center"/>
    </xf>
    <xf numFmtId="0" fontId="14" fillId="0" borderId="0" xfId="0" applyFont="1" applyAlignment="1">
      <alignment horizontal="left" vertical="center"/>
    </xf>
    <xf numFmtId="9" fontId="14" fillId="0" borderId="0" xfId="1" applyNumberFormat="1" applyFont="1"/>
    <xf numFmtId="9" fontId="14" fillId="0" borderId="0" xfId="0" applyNumberFormat="1" applyFont="1"/>
    <xf numFmtId="10" fontId="14" fillId="0" borderId="0" xfId="1" applyNumberFormat="1" applyFont="1"/>
    <xf numFmtId="0" fontId="34" fillId="0" borderId="0" xfId="0" applyFont="1" applyAlignment="1">
      <alignment horizontal="left" vertical="center"/>
    </xf>
    <xf numFmtId="15" fontId="14" fillId="0" borderId="0" xfId="0" applyNumberFormat="1" applyFont="1" applyAlignment="1">
      <alignment horizontal="left" vertical="center"/>
    </xf>
    <xf numFmtId="0" fontId="63" fillId="0" borderId="0" xfId="0" applyFont="1" applyBorder="1"/>
    <xf numFmtId="0" fontId="64" fillId="0" borderId="0" xfId="0" applyFont="1" applyAlignment="1">
      <alignment horizontal="left" vertical="center"/>
    </xf>
    <xf numFmtId="0" fontId="63" fillId="0" borderId="0" xfId="0" applyFont="1" applyAlignment="1">
      <alignment horizontal="left" vertical="center"/>
    </xf>
    <xf numFmtId="10" fontId="59" fillId="0" borderId="0" xfId="1" applyNumberFormat="1" applyFont="1"/>
    <xf numFmtId="0" fontId="65" fillId="0" borderId="0" xfId="0" applyFont="1" applyAlignment="1">
      <alignment horizontal="left" vertical="center"/>
    </xf>
    <xf numFmtId="15" fontId="63" fillId="0" borderId="0" xfId="0" applyNumberFormat="1" applyFont="1" applyAlignment="1">
      <alignment horizontal="left" vertical="center"/>
    </xf>
    <xf numFmtId="0" fontId="63" fillId="0" borderId="0" xfId="0" applyFont="1"/>
    <xf numFmtId="0" fontId="66" fillId="0" borderId="0" xfId="0" applyFont="1" applyBorder="1"/>
    <xf numFmtId="0" fontId="49" fillId="0" borderId="0" xfId="0" applyFont="1" applyAlignment="1">
      <alignment horizontal="left" vertical="center"/>
    </xf>
    <xf numFmtId="0" fontId="66" fillId="0" borderId="0" xfId="0" applyFont="1" applyAlignment="1">
      <alignment horizontal="left" vertical="center"/>
    </xf>
    <xf numFmtId="0" fontId="10" fillId="0" borderId="0" xfId="0" applyFont="1" applyAlignment="1">
      <alignment horizontal="left" vertical="center"/>
    </xf>
    <xf numFmtId="15" fontId="66" fillId="0" borderId="0" xfId="0" applyNumberFormat="1" applyFont="1" applyAlignment="1">
      <alignment horizontal="left" vertical="center"/>
    </xf>
    <xf numFmtId="0" fontId="66" fillId="0" borderId="0" xfId="0" applyFont="1"/>
    <xf numFmtId="166" fontId="21" fillId="4" borderId="22" xfId="1" applyNumberFormat="1" applyFont="1" applyFill="1" applyBorder="1" applyAlignment="1">
      <alignment horizontal="center" vertical="center"/>
    </xf>
    <xf numFmtId="10" fontId="0" fillId="23" borderId="86" xfId="0" applyNumberFormat="1" applyFont="1" applyFill="1" applyBorder="1" applyAlignment="1">
      <alignment horizontal="center" vertical="center"/>
    </xf>
    <xf numFmtId="10" fontId="0" fillId="23" borderId="33" xfId="0" applyNumberFormat="1" applyFont="1" applyFill="1" applyBorder="1" applyAlignment="1">
      <alignment horizontal="center" vertical="center"/>
    </xf>
    <xf numFmtId="9" fontId="21" fillId="3" borderId="22" xfId="1" applyFont="1" applyFill="1" applyBorder="1" applyAlignment="1">
      <alignment horizontal="center" vertical="center"/>
    </xf>
    <xf numFmtId="9" fontId="21" fillId="3" borderId="28" xfId="1" applyFont="1" applyFill="1" applyBorder="1" applyAlignment="1">
      <alignment horizontal="center" vertical="center"/>
    </xf>
    <xf numFmtId="0" fontId="21" fillId="0" borderId="0" xfId="0" applyFont="1" applyAlignment="1">
      <alignment horizontal="center"/>
    </xf>
    <xf numFmtId="0" fontId="18" fillId="7" borderId="0" xfId="0" applyFont="1" applyFill="1" applyAlignment="1">
      <alignment horizontal="center" vertical="center" wrapText="1"/>
    </xf>
    <xf numFmtId="9" fontId="31" fillId="8" borderId="68" xfId="1" applyFont="1" applyFill="1" applyBorder="1" applyAlignment="1">
      <alignment horizontal="center" vertical="center" wrapText="1"/>
    </xf>
    <xf numFmtId="9" fontId="21" fillId="32" borderId="72" xfId="1" applyFont="1" applyFill="1" applyBorder="1" applyAlignment="1">
      <alignment horizontal="center" vertical="center"/>
    </xf>
    <xf numFmtId="9" fontId="21" fillId="32" borderId="73" xfId="1" applyFont="1" applyFill="1" applyBorder="1" applyAlignment="1">
      <alignment horizontal="center" vertical="center"/>
    </xf>
    <xf numFmtId="9" fontId="21" fillId="32" borderId="71" xfId="1" applyFont="1" applyFill="1" applyBorder="1" applyAlignment="1">
      <alignment horizontal="center" vertical="center"/>
    </xf>
    <xf numFmtId="0" fontId="7" fillId="0" borderId="71" xfId="0" applyFont="1" applyBorder="1" applyAlignment="1">
      <alignment horizontal="center" vertical="top" wrapText="1"/>
    </xf>
    <xf numFmtId="9" fontId="21" fillId="32" borderId="75" xfId="1" applyFont="1" applyFill="1" applyBorder="1" applyAlignment="1">
      <alignment horizontal="center" vertical="center"/>
    </xf>
    <xf numFmtId="9" fontId="21" fillId="32" borderId="20" xfId="1" applyFont="1" applyFill="1" applyBorder="1" applyAlignment="1">
      <alignment horizontal="center" vertical="center"/>
    </xf>
    <xf numFmtId="9" fontId="21" fillId="32" borderId="30" xfId="1" applyFont="1" applyFill="1" applyBorder="1" applyAlignment="1">
      <alignment horizontal="center" vertical="center"/>
    </xf>
    <xf numFmtId="9" fontId="21" fillId="32" borderId="27" xfId="1" applyFont="1" applyFill="1" applyBorder="1" applyAlignment="1">
      <alignment horizontal="center" vertical="center"/>
    </xf>
    <xf numFmtId="9" fontId="21" fillId="32" borderId="24" xfId="1" applyFont="1" applyFill="1" applyBorder="1" applyAlignment="1">
      <alignment horizontal="center" vertical="center"/>
    </xf>
    <xf numFmtId="9" fontId="21" fillId="32" borderId="25" xfId="1" applyFont="1" applyFill="1" applyBorder="1" applyAlignment="1">
      <alignment horizontal="center" vertical="center"/>
    </xf>
    <xf numFmtId="9" fontId="21" fillId="32" borderId="75" xfId="1" applyFont="1" applyFill="1" applyBorder="1" applyAlignment="1">
      <alignment horizontal="center" vertical="center" wrapText="1"/>
    </xf>
    <xf numFmtId="9" fontId="21" fillId="32" borderId="76" xfId="1" applyFont="1" applyFill="1" applyBorder="1" applyAlignment="1">
      <alignment horizontal="center" vertical="center" wrapText="1"/>
    </xf>
    <xf numFmtId="9" fontId="21" fillId="32" borderId="20" xfId="1" applyFont="1" applyFill="1" applyBorder="1" applyAlignment="1">
      <alignment horizontal="center" vertical="center" wrapText="1"/>
    </xf>
    <xf numFmtId="0" fontId="13" fillId="13" borderId="30" xfId="0" applyFont="1" applyFill="1" applyBorder="1" applyAlignment="1">
      <alignment vertical="center" wrapText="1"/>
    </xf>
    <xf numFmtId="0" fontId="13" fillId="13" borderId="28" xfId="0" applyFont="1" applyFill="1" applyBorder="1" applyAlignment="1">
      <alignment horizontal="left" vertical="center" wrapText="1"/>
    </xf>
    <xf numFmtId="15" fontId="13" fillId="13" borderId="28" xfId="0" applyNumberFormat="1" applyFont="1" applyFill="1" applyBorder="1" applyAlignment="1">
      <alignment horizontal="left" vertical="center" wrapText="1"/>
    </xf>
    <xf numFmtId="0" fontId="13" fillId="7" borderId="79" xfId="0" applyFont="1" applyFill="1" applyBorder="1" applyAlignment="1">
      <alignment horizontal="left" vertical="top" wrapText="1"/>
    </xf>
    <xf numFmtId="9" fontId="13" fillId="0" borderId="0" xfId="0" applyNumberFormat="1" applyFont="1" applyAlignment="1">
      <alignment horizontal="left" vertical="top"/>
    </xf>
    <xf numFmtId="15" fontId="0" fillId="0" borderId="97" xfId="0" applyNumberFormat="1" applyFont="1" applyFill="1" applyBorder="1" applyAlignment="1">
      <alignment horizontal="left" vertical="center" wrapText="1"/>
    </xf>
    <xf numFmtId="10" fontId="0" fillId="23" borderId="101" xfId="0" applyNumberFormat="1" applyFont="1" applyFill="1" applyBorder="1" applyAlignment="1">
      <alignment horizontal="center" vertical="center" wrapText="1"/>
    </xf>
    <xf numFmtId="10" fontId="0" fillId="23" borderId="97" xfId="1" applyNumberFormat="1" applyFont="1" applyFill="1" applyBorder="1" applyAlignment="1">
      <alignment vertical="center"/>
    </xf>
    <xf numFmtId="10" fontId="0" fillId="8" borderId="124" xfId="0" applyNumberFormat="1" applyFont="1" applyFill="1" applyBorder="1" applyAlignment="1">
      <alignment horizontal="center" vertical="center" wrapText="1"/>
    </xf>
    <xf numFmtId="9" fontId="0" fillId="8" borderId="86" xfId="0" applyNumberFormat="1" applyFont="1" applyFill="1" applyBorder="1" applyAlignment="1">
      <alignment horizontal="center" vertical="center"/>
    </xf>
    <xf numFmtId="10" fontId="0" fillId="8" borderId="86" xfId="1" applyNumberFormat="1" applyFont="1" applyFill="1" applyBorder="1" applyAlignment="1">
      <alignment vertical="center"/>
    </xf>
    <xf numFmtId="0" fontId="1" fillId="0" borderId="97" xfId="0" applyFont="1" applyFill="1" applyBorder="1" applyAlignment="1">
      <alignment horizontal="left" vertical="center" wrapText="1"/>
    </xf>
    <xf numFmtId="10" fontId="0" fillId="23" borderId="49" xfId="0" applyNumberFormat="1" applyFont="1" applyFill="1" applyBorder="1" applyAlignment="1">
      <alignment horizontal="center" vertical="center" wrapText="1"/>
    </xf>
    <xf numFmtId="4" fontId="0" fillId="0" borderId="22" xfId="0" applyNumberFormat="1" applyFont="1" applyFill="1" applyBorder="1" applyAlignment="1">
      <alignment horizontal="left" wrapText="1"/>
    </xf>
    <xf numFmtId="0" fontId="0" fillId="0" borderId="22" xfId="0" applyFont="1" applyFill="1" applyBorder="1" applyAlignment="1">
      <alignment horizontal="center" wrapText="1"/>
    </xf>
    <xf numFmtId="9" fontId="21" fillId="3" borderId="34" xfId="1" applyFont="1" applyFill="1" applyBorder="1" applyAlignment="1">
      <alignment horizontal="center" vertical="center"/>
    </xf>
    <xf numFmtId="9" fontId="25" fillId="2" borderId="45" xfId="1" applyFont="1" applyFill="1" applyBorder="1" applyAlignment="1">
      <alignment horizontal="center" vertical="center" wrapText="1"/>
    </xf>
    <xf numFmtId="9" fontId="26" fillId="2" borderId="45" xfId="0" applyNumberFormat="1" applyFont="1" applyFill="1" applyBorder="1" applyAlignment="1">
      <alignment horizontal="center" vertical="center" wrapText="1"/>
    </xf>
    <xf numFmtId="0" fontId="18" fillId="0" borderId="53" xfId="0" applyFont="1" applyFill="1" applyBorder="1" applyAlignment="1">
      <alignment vertical="center" wrapText="1"/>
    </xf>
    <xf numFmtId="0" fontId="21" fillId="0" borderId="53" xfId="0" applyFont="1" applyFill="1" applyBorder="1" applyAlignment="1">
      <alignment vertical="center" wrapText="1"/>
    </xf>
    <xf numFmtId="0" fontId="13" fillId="0" borderId="53" xfId="0" applyFont="1" applyFill="1" applyBorder="1" applyAlignment="1">
      <alignment vertical="center" wrapText="1"/>
    </xf>
    <xf numFmtId="0" fontId="21" fillId="32" borderId="151" xfId="0" applyFont="1" applyFill="1" applyBorder="1" applyAlignment="1">
      <alignment horizontal="center" vertical="center"/>
    </xf>
    <xf numFmtId="0" fontId="21" fillId="32" borderId="53" xfId="0" applyFont="1" applyFill="1" applyBorder="1" applyAlignment="1">
      <alignment horizontal="center" vertical="center"/>
    </xf>
    <xf numFmtId="0" fontId="18" fillId="0" borderId="56" xfId="0" applyFont="1" applyFill="1" applyBorder="1" applyAlignment="1">
      <alignment vertical="center" wrapText="1"/>
    </xf>
    <xf numFmtId="0" fontId="21" fillId="0" borderId="56" xfId="0" applyFont="1" applyFill="1" applyBorder="1" applyAlignment="1">
      <alignment vertical="center" wrapText="1"/>
    </xf>
    <xf numFmtId="0" fontId="13" fillId="0" borderId="56" xfId="0" applyFont="1" applyFill="1" applyBorder="1" applyAlignment="1">
      <alignment vertical="center" wrapText="1"/>
    </xf>
    <xf numFmtId="9" fontId="21" fillId="32" borderId="152" xfId="0" applyNumberFormat="1" applyFont="1" applyFill="1" applyBorder="1" applyAlignment="1">
      <alignment horizontal="center" vertical="center"/>
    </xf>
    <xf numFmtId="9" fontId="21" fillId="32" borderId="152" xfId="1" applyFont="1" applyFill="1" applyBorder="1" applyAlignment="1">
      <alignment horizontal="center" vertical="center"/>
    </xf>
    <xf numFmtId="166" fontId="21" fillId="4" borderId="152" xfId="1" applyNumberFormat="1" applyFont="1" applyFill="1" applyBorder="1" applyAlignment="1">
      <alignment horizontal="center" vertical="center"/>
    </xf>
    <xf numFmtId="166" fontId="21" fillId="5" borderId="152" xfId="1" applyNumberFormat="1" applyFont="1" applyFill="1" applyBorder="1" applyAlignment="1">
      <alignment horizontal="center" vertical="center"/>
    </xf>
    <xf numFmtId="10" fontId="0" fillId="23" borderId="33" xfId="0" applyNumberFormat="1" applyFont="1" applyFill="1" applyBorder="1" applyAlignment="1">
      <alignment horizontal="center" vertical="center"/>
    </xf>
    <xf numFmtId="10" fontId="0" fillId="8" borderId="33" xfId="1" applyNumberFormat="1" applyFont="1" applyFill="1" applyBorder="1" applyAlignment="1">
      <alignment vertical="center"/>
    </xf>
    <xf numFmtId="10" fontId="0" fillId="23" borderId="32" xfId="1" applyNumberFormat="1" applyFont="1" applyFill="1" applyBorder="1" applyAlignment="1">
      <alignment vertical="center"/>
    </xf>
    <xf numFmtId="0" fontId="14" fillId="0" borderId="0" xfId="0" applyFont="1" applyAlignment="1">
      <alignment vertical="center"/>
    </xf>
    <xf numFmtId="9" fontId="21" fillId="32" borderId="26" xfId="0" applyNumberFormat="1" applyFont="1" applyFill="1" applyBorder="1" applyAlignment="1">
      <alignment horizontal="center" vertical="center"/>
    </xf>
    <xf numFmtId="0" fontId="24" fillId="0" borderId="56" xfId="0" applyFont="1" applyBorder="1" applyAlignment="1">
      <alignment vertical="center"/>
    </xf>
    <xf numFmtId="9" fontId="25" fillId="2" borderId="153" xfId="1" applyFont="1" applyFill="1" applyBorder="1" applyAlignment="1">
      <alignment horizontal="center" vertical="center" wrapText="1"/>
    </xf>
    <xf numFmtId="9" fontId="26" fillId="2" borderId="153" xfId="0" applyNumberFormat="1" applyFont="1" applyFill="1" applyBorder="1" applyAlignment="1">
      <alignment horizontal="center" vertical="center" wrapText="1"/>
    </xf>
    <xf numFmtId="9" fontId="21" fillId="32" borderId="31" xfId="0" applyNumberFormat="1" applyFont="1" applyFill="1" applyBorder="1" applyAlignment="1">
      <alignment horizontal="center" vertical="center"/>
    </xf>
    <xf numFmtId="0" fontId="21" fillId="3" borderId="154" xfId="0" applyFont="1" applyFill="1" applyBorder="1" applyAlignment="1">
      <alignment horizontal="center" vertical="center"/>
    </xf>
    <xf numFmtId="0" fontId="21" fillId="32" borderId="21" xfId="0" applyFont="1" applyFill="1" applyBorder="1" applyAlignment="1">
      <alignment horizontal="center" vertical="center"/>
    </xf>
    <xf numFmtId="0" fontId="21" fillId="32" borderId="26" xfId="0" applyFont="1" applyFill="1" applyBorder="1" applyAlignment="1">
      <alignment horizontal="center" vertical="center"/>
    </xf>
    <xf numFmtId="0" fontId="21" fillId="3" borderId="26" xfId="0" applyFont="1" applyFill="1" applyBorder="1" applyAlignment="1">
      <alignment horizontal="center" vertical="center"/>
    </xf>
    <xf numFmtId="9" fontId="21" fillId="3" borderId="154" xfId="0" applyNumberFormat="1" applyFont="1" applyFill="1" applyBorder="1" applyAlignment="1">
      <alignment horizontal="center" vertical="center"/>
    </xf>
    <xf numFmtId="9" fontId="21" fillId="32" borderId="21" xfId="0" applyNumberFormat="1" applyFont="1" applyFill="1" applyBorder="1" applyAlignment="1">
      <alignment horizontal="center" vertical="center"/>
    </xf>
    <xf numFmtId="9" fontId="21" fillId="3" borderId="26" xfId="0" applyNumberFormat="1" applyFont="1" applyFill="1" applyBorder="1" applyAlignment="1">
      <alignment horizontal="center" vertical="center"/>
    </xf>
    <xf numFmtId="0" fontId="24" fillId="0" borderId="100" xfId="0" applyFont="1" applyBorder="1" applyAlignment="1">
      <alignment vertical="center"/>
    </xf>
    <xf numFmtId="0" fontId="24" fillId="0" borderId="52" xfId="0" applyFont="1" applyBorder="1" applyAlignment="1">
      <alignment vertical="center"/>
    </xf>
    <xf numFmtId="0" fontId="24" fillId="0" borderId="55" xfId="0" applyFont="1" applyBorder="1" applyAlignment="1">
      <alignment vertical="center"/>
    </xf>
    <xf numFmtId="0" fontId="21" fillId="32" borderId="108" xfId="0" applyFont="1" applyFill="1" applyBorder="1" applyAlignment="1">
      <alignment horizontal="center" vertical="center"/>
    </xf>
    <xf numFmtId="0" fontId="21" fillId="32" borderId="57" xfId="0" applyFont="1" applyFill="1" applyBorder="1" applyAlignment="1">
      <alignment horizontal="center" vertical="center"/>
    </xf>
    <xf numFmtId="9" fontId="21" fillId="32" borderId="64" xfId="0" applyNumberFormat="1" applyFont="1" applyFill="1" applyBorder="1" applyAlignment="1">
      <alignment horizontal="center" vertical="center"/>
    </xf>
    <xf numFmtId="9" fontId="21" fillId="32" borderId="65" xfId="1" applyFont="1" applyFill="1" applyBorder="1" applyAlignment="1">
      <alignment horizontal="center" vertical="center"/>
    </xf>
    <xf numFmtId="15" fontId="21" fillId="0" borderId="15" xfId="0" applyNumberFormat="1" applyFont="1" applyFill="1" applyBorder="1" applyAlignment="1">
      <alignment vertical="center"/>
    </xf>
    <xf numFmtId="9" fontId="21" fillId="3" borderId="16" xfId="1" applyFont="1" applyFill="1" applyBorder="1" applyAlignment="1">
      <alignment horizontal="center" vertical="center"/>
    </xf>
    <xf numFmtId="9" fontId="21" fillId="32" borderId="14" xfId="0" applyNumberFormat="1" applyFont="1" applyFill="1" applyBorder="1" applyAlignment="1">
      <alignment horizontal="center" vertical="center"/>
    </xf>
    <xf numFmtId="9" fontId="21" fillId="32" borderId="15" xfId="1" applyFont="1" applyFill="1" applyBorder="1" applyAlignment="1">
      <alignment horizontal="center" vertical="center"/>
    </xf>
    <xf numFmtId="9" fontId="21" fillId="32" borderId="15" xfId="0" applyNumberFormat="1" applyFont="1" applyFill="1" applyBorder="1" applyAlignment="1">
      <alignment horizontal="center" vertical="center"/>
    </xf>
    <xf numFmtId="9" fontId="21" fillId="32" borderId="16" xfId="1" applyFont="1" applyFill="1" applyBorder="1" applyAlignment="1">
      <alignment horizontal="center" vertical="center"/>
    </xf>
    <xf numFmtId="9" fontId="21" fillId="32" borderId="34" xfId="1" applyFont="1" applyFill="1" applyBorder="1" applyAlignment="1">
      <alignment horizontal="center" vertical="center"/>
    </xf>
    <xf numFmtId="10" fontId="0" fillId="8" borderId="33" xfId="1" applyNumberFormat="1" applyFont="1" applyFill="1" applyBorder="1" applyAlignment="1">
      <alignment vertical="center"/>
    </xf>
    <xf numFmtId="15" fontId="0" fillId="0" borderId="53" xfId="0" applyNumberFormat="1" applyFont="1" applyFill="1" applyBorder="1" applyAlignment="1">
      <alignment horizontal="left" vertical="center" wrapText="1"/>
    </xf>
    <xf numFmtId="15" fontId="0" fillId="0" borderId="56" xfId="0" applyNumberFormat="1" applyFont="1" applyFill="1" applyBorder="1" applyAlignment="1">
      <alignment vertical="center" wrapText="1"/>
    </xf>
    <xf numFmtId="10" fontId="0" fillId="8" borderId="15" xfId="1" applyNumberFormat="1" applyFont="1" applyFill="1" applyBorder="1" applyAlignment="1">
      <alignment vertical="center"/>
    </xf>
    <xf numFmtId="0" fontId="1" fillId="0" borderId="18" xfId="0" applyFont="1" applyFill="1" applyBorder="1" applyAlignment="1">
      <alignment horizontal="left" vertical="center" wrapText="1"/>
    </xf>
    <xf numFmtId="166" fontId="21" fillId="4" borderId="86" xfId="1" applyNumberFormat="1" applyFont="1" applyFill="1" applyBorder="1" applyAlignment="1">
      <alignment horizontal="center" vertical="center"/>
    </xf>
    <xf numFmtId="166" fontId="21" fillId="4" borderId="155" xfId="1" applyNumberFormat="1" applyFont="1" applyFill="1" applyBorder="1" applyAlignment="1">
      <alignment horizontal="center" vertical="center"/>
    </xf>
    <xf numFmtId="166" fontId="21" fillId="5" borderId="155" xfId="1" applyNumberFormat="1" applyFont="1" applyFill="1" applyBorder="1" applyAlignment="1">
      <alignment horizontal="center" vertical="center"/>
    </xf>
    <xf numFmtId="15" fontId="67" fillId="0" borderId="53" xfId="0" applyNumberFormat="1" applyFont="1" applyFill="1" applyBorder="1" applyAlignment="1">
      <alignment vertical="center" wrapText="1"/>
    </xf>
    <xf numFmtId="15" fontId="13" fillId="0" borderId="55" xfId="0" applyNumberFormat="1" applyFont="1" applyFill="1" applyBorder="1" applyAlignment="1">
      <alignment vertical="center" wrapText="1"/>
    </xf>
    <xf numFmtId="10" fontId="0" fillId="8" borderId="33" xfId="0" applyNumberFormat="1" applyFont="1" applyFill="1" applyBorder="1" applyAlignment="1">
      <alignment horizontal="center" vertical="center"/>
    </xf>
    <xf numFmtId="0" fontId="43" fillId="0" borderId="45" xfId="0" applyFont="1" applyFill="1" applyBorder="1" applyAlignment="1">
      <alignment horizontal="center"/>
    </xf>
    <xf numFmtId="0" fontId="0" fillId="0" borderId="45" xfId="0" applyBorder="1"/>
    <xf numFmtId="0" fontId="44" fillId="16" borderId="40" xfId="0" applyFont="1" applyFill="1" applyBorder="1" applyAlignment="1">
      <alignment horizontal="center" vertical="center" wrapText="1"/>
    </xf>
    <xf numFmtId="9" fontId="1" fillId="19" borderId="21" xfId="0" applyNumberFormat="1" applyFont="1" applyFill="1" applyBorder="1" applyAlignment="1">
      <alignment horizontal="center" vertical="center"/>
    </xf>
    <xf numFmtId="10" fontId="1" fillId="19" borderId="25" xfId="1" applyNumberFormat="1" applyFont="1" applyFill="1" applyBorder="1" applyAlignment="1">
      <alignment vertical="center"/>
    </xf>
    <xf numFmtId="9" fontId="21" fillId="24" borderId="21" xfId="1" applyFont="1" applyFill="1" applyBorder="1" applyAlignment="1">
      <alignment horizontal="center" vertical="center"/>
    </xf>
    <xf numFmtId="9" fontId="21" fillId="24" borderId="22" xfId="1" applyFont="1" applyFill="1" applyBorder="1" applyAlignment="1">
      <alignment horizontal="center" vertical="center"/>
    </xf>
    <xf numFmtId="166" fontId="21" fillId="20" borderId="24" xfId="1" applyNumberFormat="1" applyFont="1" applyFill="1" applyBorder="1" applyAlignment="1">
      <alignment horizontal="center" vertical="center"/>
    </xf>
    <xf numFmtId="9" fontId="21" fillId="24" borderId="19" xfId="1" applyFont="1" applyFill="1" applyBorder="1" applyAlignment="1">
      <alignment horizontal="center" vertical="center"/>
    </xf>
    <xf numFmtId="9" fontId="21" fillId="24" borderId="76" xfId="1" applyFont="1" applyFill="1" applyBorder="1" applyAlignment="1">
      <alignment horizontal="center" vertical="center"/>
    </xf>
    <xf numFmtId="166" fontId="21" fillId="20" borderId="75" xfId="1" applyNumberFormat="1" applyFont="1" applyFill="1" applyBorder="1" applyAlignment="1">
      <alignment horizontal="center" vertical="center"/>
    </xf>
    <xf numFmtId="0" fontId="0" fillId="0" borderId="77" xfId="0" applyBorder="1" applyAlignment="1">
      <alignment vertical="center"/>
    </xf>
    <xf numFmtId="9" fontId="1" fillId="19" borderId="19" xfId="0" applyNumberFormat="1" applyFont="1" applyFill="1" applyBorder="1" applyAlignment="1">
      <alignment horizontal="center" vertical="center" wrapText="1"/>
    </xf>
    <xf numFmtId="9" fontId="1" fillId="19" borderId="19" xfId="0" applyNumberFormat="1" applyFont="1" applyFill="1" applyBorder="1" applyAlignment="1">
      <alignment horizontal="center" vertical="center"/>
    </xf>
    <xf numFmtId="0" fontId="0" fillId="7" borderId="77" xfId="0" applyFill="1" applyBorder="1" applyAlignment="1">
      <alignment vertical="center"/>
    </xf>
    <xf numFmtId="0" fontId="0" fillId="0" borderId="77" xfId="0" applyBorder="1"/>
    <xf numFmtId="10" fontId="0" fillId="8" borderId="86" xfId="0" applyNumberFormat="1" applyFont="1" applyFill="1" applyBorder="1" applyAlignment="1">
      <alignment horizontal="center" vertical="center"/>
    </xf>
    <xf numFmtId="10" fontId="0" fillId="8" borderId="150" xfId="1" applyNumberFormat="1" applyFont="1" applyFill="1" applyBorder="1" applyAlignment="1">
      <alignment horizontal="center" vertical="center"/>
    </xf>
    <xf numFmtId="0" fontId="0" fillId="0" borderId="31" xfId="0" applyFont="1" applyFill="1" applyBorder="1" applyAlignment="1">
      <alignment vertical="center" wrapText="1"/>
    </xf>
    <xf numFmtId="0" fontId="13" fillId="0" borderId="33" xfId="0" applyFont="1" applyFill="1" applyBorder="1" applyAlignment="1">
      <alignment vertical="center" wrapText="1"/>
    </xf>
    <xf numFmtId="0" fontId="53" fillId="0" borderId="34" xfId="0" applyFont="1" applyFill="1" applyBorder="1" applyAlignment="1">
      <alignment horizontal="center" vertical="center" wrapText="1"/>
    </xf>
    <xf numFmtId="0" fontId="6" fillId="0" borderId="21" xfId="0" applyFont="1" applyFill="1" applyBorder="1" applyAlignment="1">
      <alignment vertical="center" wrapText="1"/>
    </xf>
    <xf numFmtId="1" fontId="46" fillId="17" borderId="22" xfId="0" applyNumberFormat="1" applyFont="1" applyFill="1" applyBorder="1" applyAlignment="1" applyProtection="1">
      <alignment horizontal="center" vertical="center" wrapText="1"/>
      <protection locked="0"/>
    </xf>
    <xf numFmtId="1" fontId="46" fillId="18" borderId="22" xfId="0" applyNumberFormat="1" applyFont="1" applyFill="1" applyBorder="1" applyAlignment="1" applyProtection="1">
      <alignment horizontal="center" vertical="center" wrapText="1"/>
      <protection locked="0"/>
    </xf>
    <xf numFmtId="0" fontId="0" fillId="0" borderId="23" xfId="0" applyBorder="1"/>
    <xf numFmtId="0" fontId="6" fillId="0" borderId="19" xfId="0" applyFont="1" applyFill="1" applyBorder="1" applyAlignment="1">
      <alignment vertical="center" wrapText="1"/>
    </xf>
    <xf numFmtId="0" fontId="13" fillId="0" borderId="20" xfId="0" applyFont="1" applyFill="1" applyBorder="1" applyAlignment="1">
      <alignment horizontal="left" vertical="center" wrapText="1"/>
    </xf>
    <xf numFmtId="0" fontId="6" fillId="16" borderId="76" xfId="0" applyFont="1" applyFill="1" applyBorder="1" applyAlignment="1">
      <alignment vertical="center" textRotation="90" wrapText="1"/>
    </xf>
    <xf numFmtId="0" fontId="0" fillId="21" borderId="77" xfId="0" applyFill="1" applyBorder="1"/>
    <xf numFmtId="0" fontId="13" fillId="0" borderId="20" xfId="0" applyFont="1" applyFill="1" applyBorder="1" applyAlignment="1">
      <alignment horizontal="left" vertical="center"/>
    </xf>
    <xf numFmtId="0" fontId="45" fillId="0" borderId="85" xfId="0" applyFont="1" applyBorder="1" applyAlignment="1">
      <alignment horizontal="center" vertical="center"/>
    </xf>
    <xf numFmtId="0" fontId="1" fillId="0" borderId="26" xfId="0" applyFont="1" applyFill="1" applyBorder="1" applyAlignment="1">
      <alignment vertical="center" wrapText="1"/>
    </xf>
    <xf numFmtId="0" fontId="46" fillId="22" borderId="28" xfId="0" applyFont="1" applyFill="1" applyBorder="1" applyAlignment="1">
      <alignment vertical="center" textRotation="90" wrapText="1"/>
    </xf>
    <xf numFmtId="0" fontId="46" fillId="0" borderId="28" xfId="0" applyFont="1" applyFill="1" applyBorder="1" applyAlignment="1">
      <alignment vertical="center" wrapText="1"/>
    </xf>
    <xf numFmtId="0" fontId="1" fillId="0" borderId="28" xfId="0" applyFont="1" applyFill="1" applyBorder="1" applyAlignment="1">
      <alignment vertical="center" wrapText="1"/>
    </xf>
    <xf numFmtId="0" fontId="1" fillId="0" borderId="28" xfId="0" applyFont="1" applyFill="1" applyBorder="1" applyAlignment="1" applyProtection="1">
      <alignment vertical="center" wrapText="1"/>
      <protection locked="0"/>
    </xf>
    <xf numFmtId="1" fontId="46" fillId="17" borderId="28" xfId="0" applyNumberFormat="1" applyFont="1" applyFill="1" applyBorder="1" applyAlignment="1" applyProtection="1">
      <alignment horizontal="center" vertical="center" wrapText="1"/>
      <protection locked="0"/>
    </xf>
    <xf numFmtId="1" fontId="46" fillId="18" borderId="28" xfId="0" applyNumberFormat="1" applyFont="1" applyFill="1" applyBorder="1" applyAlignment="1" applyProtection="1">
      <alignment horizontal="center" vertical="center" wrapText="1"/>
      <protection locked="0"/>
    </xf>
    <xf numFmtId="0" fontId="0" fillId="0" borderId="158" xfId="0" applyBorder="1"/>
    <xf numFmtId="9" fontId="1" fillId="19" borderId="26" xfId="0" applyNumberFormat="1" applyFont="1" applyFill="1" applyBorder="1" applyAlignment="1">
      <alignment horizontal="center" vertical="center"/>
    </xf>
    <xf numFmtId="9" fontId="1" fillId="19" borderId="28" xfId="0" applyNumberFormat="1" applyFont="1" applyFill="1" applyBorder="1" applyAlignment="1">
      <alignment horizontal="center" vertical="center"/>
    </xf>
    <xf numFmtId="10" fontId="1" fillId="19" borderId="32" xfId="1" applyNumberFormat="1" applyFont="1" applyFill="1" applyBorder="1" applyAlignment="1">
      <alignment vertical="center"/>
    </xf>
    <xf numFmtId="9" fontId="21" fillId="24" borderId="26" xfId="1" applyFont="1" applyFill="1" applyBorder="1" applyAlignment="1">
      <alignment horizontal="center" vertical="center"/>
    </xf>
    <xf numFmtId="9" fontId="21" fillId="24" borderId="28" xfId="1" applyFont="1" applyFill="1" applyBorder="1" applyAlignment="1">
      <alignment horizontal="center" vertical="center"/>
    </xf>
    <xf numFmtId="9" fontId="49" fillId="0" borderId="56" xfId="0" applyNumberFormat="1" applyFont="1" applyBorder="1"/>
    <xf numFmtId="9" fontId="49" fillId="0" borderId="66" xfId="0" applyNumberFormat="1" applyFont="1" applyBorder="1"/>
    <xf numFmtId="0" fontId="15" fillId="8" borderId="119" xfId="0" applyFont="1" applyFill="1" applyBorder="1" applyAlignment="1">
      <alignment horizontal="left" vertical="center"/>
    </xf>
    <xf numFmtId="0" fontId="15" fillId="8" borderId="120" xfId="0" applyFont="1" applyFill="1" applyBorder="1" applyAlignment="1">
      <alignment horizontal="left" vertical="center"/>
    </xf>
    <xf numFmtId="9" fontId="21" fillId="32" borderId="76" xfId="1" applyFont="1" applyFill="1" applyBorder="1" applyAlignment="1">
      <alignment horizontal="center" vertical="center"/>
    </xf>
    <xf numFmtId="0" fontId="21" fillId="0" borderId="83" xfId="0" applyFont="1" applyFill="1" applyBorder="1" applyAlignment="1">
      <alignment vertical="center" wrapText="1"/>
    </xf>
    <xf numFmtId="0" fontId="21" fillId="0" borderId="163" xfId="0" applyFont="1" applyFill="1" applyBorder="1" applyAlignment="1">
      <alignment vertical="center" wrapText="1"/>
    </xf>
    <xf numFmtId="0" fontId="21" fillId="0" borderId="53" xfId="0" applyFont="1" applyBorder="1"/>
    <xf numFmtId="166" fontId="13" fillId="0" borderId="18" xfId="1" applyNumberFormat="1" applyFont="1" applyFill="1" applyBorder="1" applyAlignment="1">
      <alignment horizontal="left" vertical="center" wrapText="1"/>
    </xf>
    <xf numFmtId="0" fontId="0" fillId="0" borderId="31" xfId="0" applyFont="1" applyFill="1" applyBorder="1" applyAlignment="1">
      <alignment horizontal="center" vertical="center" textRotation="90" wrapText="1"/>
    </xf>
    <xf numFmtId="0" fontId="0" fillId="0" borderId="32" xfId="0" applyFont="1" applyFill="1" applyBorder="1" applyAlignment="1">
      <alignment vertical="center" wrapText="1"/>
    </xf>
    <xf numFmtId="0" fontId="53" fillId="0" borderId="16"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18" fillId="0" borderId="15" xfId="0" applyFont="1" applyFill="1" applyBorder="1" applyAlignment="1">
      <alignment horizontal="left" vertical="center" wrapText="1"/>
    </xf>
    <xf numFmtId="15" fontId="0" fillId="0" borderId="18" xfId="0" applyNumberFormat="1" applyFont="1" applyFill="1" applyBorder="1" applyAlignment="1">
      <alignment horizontal="left" vertical="center" wrapText="1"/>
    </xf>
    <xf numFmtId="10" fontId="0" fillId="8" borderId="17" xfId="0" applyNumberFormat="1" applyFont="1" applyFill="1" applyBorder="1" applyAlignment="1">
      <alignment horizontal="center" vertical="center" wrapText="1"/>
    </xf>
    <xf numFmtId="9" fontId="0" fillId="8" borderId="15" xfId="0" applyNumberFormat="1" applyFont="1" applyFill="1" applyBorder="1" applyAlignment="1">
      <alignment horizontal="center" vertical="center"/>
    </xf>
    <xf numFmtId="0" fontId="0" fillId="0" borderId="31" xfId="0" applyFont="1" applyBorder="1" applyAlignment="1">
      <alignment vertical="center" wrapText="1"/>
    </xf>
    <xf numFmtId="0" fontId="0" fillId="0" borderId="33" xfId="0" applyFont="1" applyBorder="1" applyAlignment="1">
      <alignment vertical="center" wrapText="1"/>
    </xf>
    <xf numFmtId="0" fontId="53" fillId="0" borderId="31" xfId="0" applyFont="1" applyFill="1" applyBorder="1" applyAlignment="1">
      <alignment horizontal="center" vertical="center"/>
    </xf>
    <xf numFmtId="14" fontId="18" fillId="7" borderId="0" xfId="0" applyNumberFormat="1" applyFont="1" applyFill="1" applyAlignment="1">
      <alignment horizontal="center" vertical="center" wrapText="1"/>
    </xf>
    <xf numFmtId="0" fontId="13" fillId="3" borderId="24" xfId="0" applyFont="1" applyFill="1" applyBorder="1" applyAlignment="1">
      <alignment vertical="center" wrapText="1"/>
    </xf>
    <xf numFmtId="0" fontId="13" fillId="3" borderId="75" xfId="0" applyFont="1" applyFill="1" applyBorder="1" applyAlignment="1">
      <alignment vertical="center" wrapText="1"/>
    </xf>
    <xf numFmtId="0" fontId="13" fillId="3" borderId="30" xfId="0" applyFont="1" applyFill="1" applyBorder="1" applyAlignment="1">
      <alignment vertical="center" wrapText="1"/>
    </xf>
    <xf numFmtId="0" fontId="1" fillId="7" borderId="73" xfId="0" applyFont="1" applyFill="1" applyBorder="1" applyAlignment="1">
      <alignment horizontal="left" vertical="center"/>
    </xf>
    <xf numFmtId="0" fontId="1" fillId="0" borderId="73" xfId="0" applyFont="1" applyFill="1" applyBorder="1" applyAlignment="1" applyProtection="1">
      <alignment vertical="center" wrapText="1"/>
      <protection hidden="1"/>
    </xf>
    <xf numFmtId="0" fontId="1" fillId="7" borderId="73" xfId="12" applyFont="1" applyFill="1" applyBorder="1" applyAlignment="1">
      <alignment vertical="center" wrapText="1"/>
    </xf>
    <xf numFmtId="10" fontId="1" fillId="31" borderId="73" xfId="1" applyNumberFormat="1" applyFont="1" applyFill="1" applyBorder="1" applyAlignment="1">
      <alignment horizontal="center" vertical="center"/>
    </xf>
    <xf numFmtId="10" fontId="1" fillId="33" borderId="73" xfId="1" applyNumberFormat="1" applyFont="1" applyFill="1" applyBorder="1" applyAlignment="1">
      <alignment horizontal="center" vertical="center"/>
    </xf>
    <xf numFmtId="0" fontId="13" fillId="7" borderId="73" xfId="12" applyFont="1" applyFill="1" applyBorder="1" applyAlignment="1">
      <alignment horizontal="left" vertical="center" wrapText="1"/>
    </xf>
    <xf numFmtId="15" fontId="1" fillId="0" borderId="73" xfId="12" applyNumberFormat="1" applyFont="1" applyFill="1" applyBorder="1" applyAlignment="1">
      <alignment horizontal="left" vertical="center" wrapText="1"/>
    </xf>
    <xf numFmtId="10" fontId="1" fillId="33" borderId="22" xfId="1" applyNumberFormat="1" applyFont="1" applyFill="1" applyBorder="1" applyAlignment="1">
      <alignment horizontal="center" vertical="center"/>
    </xf>
    <xf numFmtId="10" fontId="1" fillId="33" borderId="33" xfId="1" applyNumberFormat="1" applyFont="1" applyFill="1" applyBorder="1" applyAlignment="1">
      <alignment horizontal="center" vertical="center"/>
    </xf>
    <xf numFmtId="1" fontId="1" fillId="33" borderId="48" xfId="0" applyNumberFormat="1" applyFont="1" applyFill="1" applyBorder="1" applyAlignment="1">
      <alignment horizontal="center" vertical="center"/>
    </xf>
    <xf numFmtId="1" fontId="1" fillId="33" borderId="22" xfId="0" applyNumberFormat="1" applyFont="1" applyFill="1" applyBorder="1" applyAlignment="1">
      <alignment horizontal="center" vertical="center"/>
    </xf>
    <xf numFmtId="15" fontId="18" fillId="0" borderId="27" xfId="12" applyNumberFormat="1" applyFont="1" applyFill="1" applyBorder="1" applyAlignment="1">
      <alignment horizontal="left" vertical="center" wrapText="1"/>
    </xf>
    <xf numFmtId="15" fontId="18" fillId="0" borderId="25" xfId="0" applyNumberFormat="1" applyFont="1" applyFill="1" applyBorder="1" applyAlignment="1">
      <alignment horizontal="left" vertical="center"/>
    </xf>
    <xf numFmtId="0" fontId="15" fillId="13" borderId="114" xfId="0" applyFont="1" applyFill="1" applyBorder="1" applyAlignment="1">
      <alignment wrapText="1"/>
    </xf>
    <xf numFmtId="0" fontId="18" fillId="13" borderId="106" xfId="0" applyFont="1" applyFill="1" applyBorder="1"/>
    <xf numFmtId="15" fontId="61" fillId="8" borderId="121" xfId="0" applyNumberFormat="1" applyFont="1" applyFill="1" applyBorder="1" applyAlignment="1">
      <alignment horizontal="left" vertical="center"/>
    </xf>
    <xf numFmtId="0" fontId="13" fillId="7" borderId="0" xfId="12" applyFont="1" applyFill="1" applyBorder="1" applyAlignment="1">
      <alignment horizontal="left" vertical="center" wrapText="1"/>
    </xf>
    <xf numFmtId="0" fontId="18" fillId="13" borderId="54" xfId="0" applyFont="1" applyFill="1" applyBorder="1"/>
    <xf numFmtId="1" fontId="1" fillId="33" borderId="135" xfId="0" applyNumberFormat="1" applyFont="1" applyFill="1" applyBorder="1" applyAlignment="1">
      <alignment horizontal="center" vertical="center"/>
    </xf>
    <xf numFmtId="1" fontId="1" fillId="33" borderId="60" xfId="0" applyNumberFormat="1" applyFont="1" applyFill="1" applyBorder="1" applyAlignment="1">
      <alignment horizontal="center" vertical="center"/>
    </xf>
    <xf numFmtId="15" fontId="18" fillId="0" borderId="140" xfId="11" applyNumberFormat="1" applyFont="1" applyFill="1" applyBorder="1" applyAlignment="1">
      <alignment horizontal="left" vertical="center" wrapText="1"/>
    </xf>
    <xf numFmtId="15" fontId="18" fillId="0" borderId="27" xfId="11" applyNumberFormat="1" applyFont="1" applyFill="1" applyBorder="1" applyAlignment="1">
      <alignment horizontal="left" vertical="center" wrapText="1"/>
    </xf>
    <xf numFmtId="0" fontId="15" fillId="13" borderId="106" xfId="0" applyFont="1" applyFill="1" applyBorder="1" applyAlignment="1">
      <alignment wrapText="1"/>
    </xf>
    <xf numFmtId="0" fontId="18" fillId="8" borderId="121" xfId="0" applyFont="1" applyFill="1" applyBorder="1" applyAlignment="1">
      <alignment horizontal="center" vertical="center"/>
    </xf>
    <xf numFmtId="15" fontId="18" fillId="0" borderId="32" xfId="12" applyNumberFormat="1" applyFont="1" applyFill="1" applyBorder="1" applyAlignment="1">
      <alignment horizontal="left" vertical="center" wrapText="1"/>
    </xf>
    <xf numFmtId="1" fontId="1" fillId="31" borderId="73" xfId="0" applyNumberFormat="1" applyFont="1" applyFill="1" applyBorder="1" applyAlignment="1">
      <alignment horizontal="center" vertical="center"/>
    </xf>
    <xf numFmtId="10" fontId="1" fillId="33" borderId="15" xfId="1" applyNumberFormat="1" applyFont="1" applyFill="1" applyBorder="1" applyAlignment="1">
      <alignment horizontal="center" vertical="center"/>
    </xf>
    <xf numFmtId="14" fontId="9" fillId="13" borderId="142" xfId="0" applyNumberFormat="1" applyFont="1" applyFill="1" applyBorder="1" applyAlignment="1">
      <alignment horizontal="left" wrapText="1"/>
    </xf>
    <xf numFmtId="0" fontId="68" fillId="8" borderId="121" xfId="0" applyFont="1" applyFill="1" applyBorder="1"/>
    <xf numFmtId="15" fontId="18" fillId="0" borderId="53" xfId="0" applyNumberFormat="1" applyFont="1" applyBorder="1" applyAlignment="1">
      <alignment horizontal="left" vertical="center" wrapText="1"/>
    </xf>
    <xf numFmtId="0" fontId="15" fillId="13" borderId="143" xfId="0" applyFont="1" applyFill="1" applyBorder="1" applyAlignment="1">
      <alignment horizontal="left"/>
    </xf>
    <xf numFmtId="0" fontId="15" fillId="13" borderId="46" xfId="0" applyFont="1" applyFill="1" applyBorder="1" applyAlignment="1">
      <alignment horizontal="left"/>
    </xf>
    <xf numFmtId="0" fontId="15" fillId="13" borderId="145" xfId="0" applyFont="1" applyFill="1" applyBorder="1" applyAlignment="1">
      <alignment horizontal="left"/>
    </xf>
    <xf numFmtId="0" fontId="15" fillId="13" borderId="146" xfId="0" applyFont="1" applyFill="1" applyBorder="1" applyAlignment="1">
      <alignment horizontal="left"/>
    </xf>
    <xf numFmtId="2" fontId="0" fillId="23" borderId="49" xfId="0" applyNumberFormat="1" applyFont="1" applyFill="1" applyBorder="1" applyAlignment="1">
      <alignment horizontal="center" vertical="center" wrapText="1"/>
    </xf>
    <xf numFmtId="3" fontId="0" fillId="8" borderId="150" xfId="0" applyNumberFormat="1" applyFont="1" applyFill="1" applyBorder="1" applyAlignment="1">
      <alignment horizontal="center" vertical="center"/>
    </xf>
    <xf numFmtId="166" fontId="0" fillId="23" borderId="89" xfId="0" applyNumberFormat="1" applyFont="1" applyFill="1" applyBorder="1" applyAlignment="1">
      <alignment horizontal="center" vertical="center" wrapText="1"/>
    </xf>
    <xf numFmtId="0" fontId="0" fillId="0" borderId="0" xfId="0" applyFont="1" applyFill="1" applyAlignment="1">
      <alignment vertical="center" wrapText="1"/>
    </xf>
    <xf numFmtId="0" fontId="53" fillId="0" borderId="102" xfId="0" applyFont="1" applyFill="1" applyBorder="1" applyAlignment="1">
      <alignment horizontal="center" vertical="center" wrapText="1"/>
    </xf>
    <xf numFmtId="0" fontId="0" fillId="0" borderId="124" xfId="0" applyFont="1" applyFill="1" applyBorder="1" applyAlignment="1">
      <alignment horizontal="left" vertical="center" wrapText="1"/>
    </xf>
    <xf numFmtId="0" fontId="0" fillId="0" borderId="86" xfId="0" applyFont="1" applyFill="1" applyBorder="1" applyAlignment="1">
      <alignment vertical="center" wrapText="1"/>
    </xf>
    <xf numFmtId="0" fontId="18" fillId="0" borderId="86" xfId="0" applyFont="1" applyFill="1" applyBorder="1" applyAlignment="1">
      <alignment horizontal="left" vertical="center" wrapText="1"/>
    </xf>
    <xf numFmtId="9" fontId="0" fillId="23" borderId="86" xfId="0" applyNumberFormat="1" applyFont="1" applyFill="1" applyBorder="1" applyAlignment="1">
      <alignment horizontal="center" vertical="center"/>
    </xf>
    <xf numFmtId="166" fontId="21" fillId="4" borderId="113" xfId="1" applyNumberFormat="1" applyFont="1" applyFill="1" applyBorder="1" applyAlignment="1">
      <alignment horizontal="center" vertical="center"/>
    </xf>
    <xf numFmtId="166" fontId="21" fillId="5" borderId="113" xfId="1" applyNumberFormat="1" applyFont="1" applyFill="1" applyBorder="1" applyAlignment="1">
      <alignment horizontal="center" vertical="center"/>
    </xf>
    <xf numFmtId="0" fontId="0" fillId="0" borderId="97" xfId="0" applyFont="1" applyFill="1" applyBorder="1" applyAlignment="1">
      <alignment horizontal="left" vertical="center" wrapText="1"/>
    </xf>
    <xf numFmtId="15" fontId="13" fillId="0" borderId="54" xfId="0" applyNumberFormat="1" applyFont="1" applyFill="1" applyBorder="1" applyAlignment="1">
      <alignment vertical="center" wrapText="1"/>
    </xf>
    <xf numFmtId="0" fontId="19" fillId="0" borderId="31" xfId="0" applyFont="1" applyFill="1" applyBorder="1" applyAlignment="1">
      <alignment horizontal="center" vertical="center"/>
    </xf>
    <xf numFmtId="166" fontId="21" fillId="4" borderId="22" xfId="1" applyNumberFormat="1" applyFont="1" applyFill="1" applyBorder="1" applyAlignment="1">
      <alignment horizontal="center" vertical="center"/>
    </xf>
    <xf numFmtId="166" fontId="21" fillId="5" borderId="22" xfId="1" applyNumberFormat="1" applyFont="1" applyFill="1" applyBorder="1" applyAlignment="1">
      <alignment horizontal="center" vertical="center"/>
    </xf>
    <xf numFmtId="10" fontId="0" fillId="23" borderId="86" xfId="0" applyNumberFormat="1" applyFont="1" applyFill="1" applyBorder="1" applyAlignment="1">
      <alignment horizontal="center" vertical="center"/>
    </xf>
    <xf numFmtId="10" fontId="0" fillId="23" borderId="33" xfId="0" applyNumberFormat="1" applyFont="1" applyFill="1" applyBorder="1" applyAlignment="1">
      <alignment horizontal="center" vertical="center"/>
    </xf>
    <xf numFmtId="0" fontId="0" fillId="0" borderId="24" xfId="0" applyFont="1" applyFill="1" applyBorder="1" applyAlignment="1">
      <alignment horizontal="left" vertical="center" wrapText="1"/>
    </xf>
    <xf numFmtId="10" fontId="0" fillId="8" borderId="86" xfId="1" applyNumberFormat="1" applyFont="1" applyFill="1" applyBorder="1" applyAlignment="1">
      <alignment vertical="center"/>
    </xf>
    <xf numFmtId="10" fontId="0" fillId="8" borderId="33" xfId="1" applyNumberFormat="1" applyFont="1" applyFill="1" applyBorder="1" applyAlignment="1">
      <alignment vertical="center"/>
    </xf>
    <xf numFmtId="10" fontId="0" fillId="23" borderId="32" xfId="1" applyNumberFormat="1" applyFont="1" applyFill="1" applyBorder="1" applyAlignment="1">
      <alignment vertical="center"/>
    </xf>
    <xf numFmtId="166" fontId="21" fillId="4" borderId="76" xfId="1" applyNumberFormat="1" applyFont="1" applyFill="1" applyBorder="1" applyAlignment="1">
      <alignment horizontal="center" vertical="center"/>
    </xf>
    <xf numFmtId="166" fontId="21" fillId="5" borderId="76" xfId="1" applyNumberFormat="1" applyFont="1" applyFill="1" applyBorder="1" applyAlignment="1">
      <alignment horizontal="center" vertical="center"/>
    </xf>
    <xf numFmtId="0" fontId="25" fillId="2" borderId="40" xfId="0" applyFont="1" applyFill="1" applyBorder="1" applyAlignment="1">
      <alignment horizontal="center" vertical="center" wrapText="1"/>
    </xf>
    <xf numFmtId="10" fontId="25" fillId="2" borderId="40" xfId="1" applyNumberFormat="1" applyFont="1" applyFill="1" applyBorder="1" applyAlignment="1">
      <alignment horizontal="center" vertical="center" wrapText="1"/>
    </xf>
    <xf numFmtId="41" fontId="15" fillId="28" borderId="56" xfId="5" applyFont="1" applyFill="1" applyBorder="1" applyProtection="1">
      <protection locked="0"/>
    </xf>
    <xf numFmtId="41" fontId="1" fillId="0" borderId="0" xfId="0" applyNumberFormat="1" applyFont="1"/>
    <xf numFmtId="167" fontId="0" fillId="0" borderId="0" xfId="0" applyNumberFormat="1" applyFont="1" applyFill="1"/>
    <xf numFmtId="0" fontId="0" fillId="0" borderId="14" xfId="0" applyFont="1" applyFill="1" applyBorder="1" applyAlignment="1">
      <alignment horizontal="center" vertical="center" textRotation="90" wrapText="1"/>
    </xf>
    <xf numFmtId="0" fontId="0" fillId="0" borderId="18" xfId="0" applyFont="1" applyFill="1" applyBorder="1" applyAlignment="1">
      <alignment vertical="center" wrapText="1"/>
    </xf>
    <xf numFmtId="0" fontId="13" fillId="14" borderId="15" xfId="0" applyFont="1" applyFill="1" applyBorder="1" applyAlignment="1">
      <alignment vertical="center" wrapText="1"/>
    </xf>
    <xf numFmtId="0" fontId="13" fillId="14" borderId="33" xfId="0" applyFont="1" applyFill="1" applyBorder="1" applyAlignment="1">
      <alignment vertical="center" wrapText="1"/>
    </xf>
    <xf numFmtId="0" fontId="0" fillId="0" borderId="31" xfId="0" applyFont="1" applyFill="1" applyBorder="1" applyAlignment="1">
      <alignment horizontal="left" vertical="center" wrapText="1"/>
    </xf>
    <xf numFmtId="0" fontId="0" fillId="0" borderId="32" xfId="0" applyFont="1" applyBorder="1" applyAlignment="1">
      <alignment horizontal="left" vertical="center" wrapText="1"/>
    </xf>
    <xf numFmtId="0" fontId="13" fillId="14" borderId="33" xfId="0" applyFont="1" applyFill="1" applyBorder="1" applyAlignment="1">
      <alignment horizontal="left" vertical="center" wrapText="1"/>
    </xf>
    <xf numFmtId="0" fontId="0" fillId="21" borderId="0" xfId="0" applyFill="1"/>
    <xf numFmtId="0" fontId="48" fillId="0" borderId="0" xfId="0" applyFont="1" applyAlignment="1">
      <alignment horizontal="center"/>
    </xf>
    <xf numFmtId="0" fontId="15" fillId="0" borderId="0" xfId="0" applyFont="1"/>
    <xf numFmtId="0" fontId="2" fillId="2" borderId="76" xfId="0" applyFont="1" applyFill="1" applyBorder="1" applyAlignment="1">
      <alignment vertical="center" wrapText="1"/>
    </xf>
    <xf numFmtId="0" fontId="2" fillId="32" borderId="76" xfId="0" applyFont="1" applyFill="1" applyBorder="1" applyAlignment="1">
      <alignment vertical="center" wrapText="1"/>
    </xf>
    <xf numFmtId="10" fontId="0" fillId="0" borderId="75" xfId="0" applyNumberFormat="1" applyFont="1" applyFill="1" applyBorder="1"/>
    <xf numFmtId="10" fontId="0" fillId="0" borderId="76" xfId="0" applyNumberFormat="1" applyFont="1" applyFill="1" applyBorder="1"/>
    <xf numFmtId="0" fontId="2" fillId="2" borderId="166" xfId="0" applyFont="1" applyFill="1" applyBorder="1" applyAlignment="1">
      <alignment vertical="center" wrapText="1"/>
    </xf>
    <xf numFmtId="15" fontId="0" fillId="0" borderId="16" xfId="0" applyNumberFormat="1" applyFont="1" applyFill="1" applyBorder="1" applyAlignment="1">
      <alignment vertical="center" wrapText="1"/>
    </xf>
    <xf numFmtId="15" fontId="0" fillId="0" borderId="23" xfId="0" applyNumberFormat="1" applyFont="1" applyFill="1" applyBorder="1" applyAlignment="1">
      <alignment vertical="center" wrapText="1"/>
    </xf>
    <xf numFmtId="15" fontId="0" fillId="0" borderId="34" xfId="0" applyNumberFormat="1" applyFont="1" applyFill="1" applyBorder="1" applyAlignment="1">
      <alignment vertical="center" wrapText="1"/>
    </xf>
    <xf numFmtId="15" fontId="0" fillId="0" borderId="34" xfId="0" applyNumberFormat="1" applyFont="1" applyFill="1" applyBorder="1" applyAlignment="1">
      <alignment horizontal="left" vertical="center" wrapText="1"/>
    </xf>
    <xf numFmtId="15" fontId="0" fillId="0" borderId="23" xfId="0" applyNumberFormat="1" applyFont="1" applyBorder="1" applyAlignment="1">
      <alignment vertical="center" wrapText="1"/>
    </xf>
    <xf numFmtId="0" fontId="2" fillId="32" borderId="75" xfId="0" applyFont="1" applyFill="1" applyBorder="1" applyAlignment="1">
      <alignment vertical="center" wrapText="1"/>
    </xf>
    <xf numFmtId="0" fontId="2" fillId="2" borderId="169" xfId="0" applyFont="1" applyFill="1" applyBorder="1" applyAlignment="1">
      <alignment vertical="center" wrapText="1"/>
    </xf>
    <xf numFmtId="0" fontId="2" fillId="2" borderId="170" xfId="0" applyFont="1" applyFill="1" applyBorder="1" applyAlignment="1">
      <alignment vertical="center" wrapText="1"/>
    </xf>
    <xf numFmtId="10" fontId="0" fillId="0" borderId="169" xfId="0" applyNumberFormat="1" applyFont="1" applyFill="1" applyBorder="1"/>
    <xf numFmtId="10" fontId="0" fillId="0" borderId="170" xfId="0" applyNumberFormat="1" applyFont="1" applyFill="1" applyBorder="1"/>
    <xf numFmtId="10" fontId="14" fillId="0" borderId="170" xfId="0" applyNumberFormat="1" applyFont="1" applyFill="1" applyBorder="1"/>
    <xf numFmtId="0" fontId="2" fillId="32" borderId="170" xfId="0" applyFont="1" applyFill="1" applyBorder="1" applyAlignment="1">
      <alignment vertical="center" wrapText="1"/>
    </xf>
    <xf numFmtId="10" fontId="0" fillId="0" borderId="171" xfId="0" applyNumberFormat="1" applyFont="1" applyFill="1" applyBorder="1"/>
    <xf numFmtId="10" fontId="0" fillId="0" borderId="113" xfId="0" applyNumberFormat="1" applyFont="1" applyFill="1" applyBorder="1"/>
    <xf numFmtId="10" fontId="0" fillId="0" borderId="172" xfId="0" applyNumberFormat="1" applyFont="1" applyFill="1" applyBorder="1"/>
    <xf numFmtId="10" fontId="0" fillId="0" borderId="173" xfId="0" applyNumberFormat="1" applyFont="1" applyFill="1" applyBorder="1"/>
    <xf numFmtId="10" fontId="15" fillId="0" borderId="174" xfId="0" applyNumberFormat="1" applyFont="1" applyBorder="1"/>
    <xf numFmtId="10" fontId="15" fillId="0" borderId="104" xfId="0" applyNumberFormat="1" applyFont="1" applyBorder="1"/>
    <xf numFmtId="10" fontId="15" fillId="0" borderId="175" xfId="0" applyNumberFormat="1" applyFont="1" applyBorder="1"/>
    <xf numFmtId="10" fontId="15" fillId="0" borderId="176" xfId="0" applyNumberFormat="1" applyFont="1" applyBorder="1"/>
    <xf numFmtId="2" fontId="0" fillId="0" borderId="0" xfId="0" applyNumberFormat="1"/>
    <xf numFmtId="0" fontId="0" fillId="0" borderId="124" xfId="0" applyFont="1" applyFill="1" applyBorder="1" applyAlignment="1">
      <alignment vertical="center" wrapText="1"/>
    </xf>
    <xf numFmtId="9" fontId="0" fillId="0" borderId="0" xfId="1" applyFont="1"/>
    <xf numFmtId="166" fontId="0" fillId="0" borderId="0" xfId="1" applyNumberFormat="1" applyFont="1"/>
    <xf numFmtId="0" fontId="5" fillId="0" borderId="0" xfId="0" applyFont="1" applyFill="1" applyBorder="1" applyAlignment="1">
      <alignment vertical="center"/>
    </xf>
    <xf numFmtId="0" fontId="48"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Alignment="1">
      <alignment wrapText="1"/>
    </xf>
    <xf numFmtId="0" fontId="36" fillId="0" borderId="19" xfId="0" applyFont="1" applyFill="1" applyBorder="1" applyAlignment="1">
      <alignment horizontal="center" vertical="center" wrapText="1"/>
    </xf>
    <xf numFmtId="0" fontId="0" fillId="0" borderId="76" xfId="0" applyFont="1" applyFill="1" applyBorder="1" applyAlignment="1">
      <alignment horizontal="left" vertical="center" wrapText="1"/>
    </xf>
    <xf numFmtId="0" fontId="36" fillId="0" borderId="26" xfId="0" applyFont="1" applyFill="1" applyBorder="1" applyAlignment="1">
      <alignment horizontal="center" vertical="center" wrapText="1"/>
    </xf>
    <xf numFmtId="0" fontId="0" fillId="0" borderId="28" xfId="0" applyFont="1" applyFill="1" applyBorder="1" applyAlignment="1">
      <alignment vertical="center" wrapText="1"/>
    </xf>
    <xf numFmtId="0" fontId="15" fillId="0" borderId="56" xfId="0" applyFont="1" applyBorder="1"/>
    <xf numFmtId="10" fontId="15" fillId="0" borderId="56" xfId="0" applyNumberFormat="1" applyFont="1" applyBorder="1"/>
    <xf numFmtId="0" fontId="0" fillId="0" borderId="20" xfId="0" applyBorder="1" applyAlignment="1">
      <alignment vertical="center" wrapText="1"/>
    </xf>
    <xf numFmtId="0" fontId="48" fillId="0" borderId="21" xfId="0" applyFont="1" applyFill="1" applyBorder="1" applyAlignment="1">
      <alignment horizontal="center" vertical="center" wrapText="1"/>
    </xf>
    <xf numFmtId="166" fontId="0" fillId="0" borderId="22" xfId="1" applyNumberFormat="1" applyFont="1" applyBorder="1" applyAlignment="1">
      <alignment vertical="center"/>
    </xf>
    <xf numFmtId="0" fontId="0" fillId="0" borderId="25" xfId="0" applyBorder="1" applyAlignment="1">
      <alignment vertical="center" wrapText="1"/>
    </xf>
    <xf numFmtId="0" fontId="5" fillId="2" borderId="180" xfId="0" applyFont="1" applyFill="1" applyBorder="1" applyAlignment="1">
      <alignment horizontal="center" vertical="center"/>
    </xf>
    <xf numFmtId="0" fontId="2" fillId="32" borderId="72" xfId="0" applyFont="1" applyFill="1" applyBorder="1" applyAlignment="1">
      <alignment horizontal="center" vertical="center" wrapText="1"/>
    </xf>
    <xf numFmtId="0" fontId="2" fillId="32" borderId="73" xfId="0" applyFont="1" applyFill="1" applyBorder="1" applyAlignment="1">
      <alignment horizontal="center" vertical="center" wrapText="1"/>
    </xf>
    <xf numFmtId="0" fontId="2" fillId="32" borderId="74" xfId="0" applyFont="1" applyFill="1" applyBorder="1" applyAlignment="1">
      <alignment horizontal="center" vertical="center" wrapText="1"/>
    </xf>
    <xf numFmtId="0" fontId="2" fillId="32" borderId="77"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14" borderId="20" xfId="0" applyFill="1" applyBorder="1" applyAlignment="1">
      <alignment vertical="center" wrapText="1"/>
    </xf>
    <xf numFmtId="0" fontId="0" fillId="0" borderId="20" xfId="0" applyFill="1" applyBorder="1" applyAlignment="1">
      <alignment vertical="center" wrapText="1"/>
    </xf>
    <xf numFmtId="0" fontId="36" fillId="0" borderId="66"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6" fillId="0" borderId="35" xfId="0" applyFont="1" applyBorder="1" applyAlignment="1">
      <alignment vertical="center" wrapText="1"/>
    </xf>
    <xf numFmtId="0" fontId="18" fillId="0" borderId="22" xfId="0" applyFont="1" applyFill="1" applyBorder="1" applyAlignment="1">
      <alignment vertical="center" wrapText="1"/>
    </xf>
    <xf numFmtId="4" fontId="0" fillId="0" borderId="15" xfId="0" applyNumberFormat="1" applyFont="1" applyFill="1" applyBorder="1" applyAlignment="1">
      <alignment horizontal="left" wrapText="1"/>
    </xf>
    <xf numFmtId="0" fontId="0" fillId="0" borderId="48" xfId="0" applyFont="1" applyFill="1" applyBorder="1" applyAlignment="1">
      <alignment horizontal="left" vertical="center" wrapText="1"/>
    </xf>
    <xf numFmtId="4" fontId="0" fillId="0" borderId="33" xfId="0" applyNumberFormat="1" applyFont="1" applyFill="1" applyBorder="1" applyAlignment="1">
      <alignment horizontal="left" wrapText="1"/>
    </xf>
    <xf numFmtId="4" fontId="0" fillId="0" borderId="48" xfId="0" applyNumberFormat="1" applyFont="1" applyFill="1" applyBorder="1" applyAlignment="1">
      <alignment horizontal="left" vertical="center" wrapText="1"/>
    </xf>
    <xf numFmtId="15" fontId="0" fillId="0" borderId="34" xfId="0" applyNumberFormat="1" applyFont="1" applyBorder="1" applyAlignment="1">
      <alignment vertical="center" wrapText="1"/>
    </xf>
    <xf numFmtId="15" fontId="0" fillId="0" borderId="23" xfId="0" applyNumberFormat="1" applyFont="1" applyFill="1" applyBorder="1" applyAlignment="1">
      <alignment horizontal="left" vertical="center" wrapText="1"/>
    </xf>
    <xf numFmtId="0" fontId="72" fillId="0" borderId="0" xfId="0" applyFont="1" applyFill="1" applyBorder="1"/>
    <xf numFmtId="0" fontId="72" fillId="0" borderId="0" xfId="0" applyFont="1" applyFill="1" applyBorder="1" applyAlignment="1">
      <alignment vertical="center" wrapText="1"/>
    </xf>
    <xf numFmtId="15" fontId="72" fillId="0" borderId="0" xfId="0" applyNumberFormat="1" applyFont="1" applyFill="1" applyBorder="1" applyAlignment="1">
      <alignment vertical="center" wrapText="1"/>
    </xf>
    <xf numFmtId="0" fontId="72" fillId="0" borderId="0" xfId="0" applyFont="1" applyFill="1" applyBorder="1" applyAlignment="1">
      <alignment horizontal="left" vertical="center" wrapText="1"/>
    </xf>
    <xf numFmtId="0" fontId="2" fillId="0" borderId="0" xfId="0" applyFont="1" applyFill="1" applyBorder="1"/>
    <xf numFmtId="10" fontId="2" fillId="0" borderId="0" xfId="0" applyNumberFormat="1" applyFont="1" applyFill="1" applyBorder="1"/>
    <xf numFmtId="0" fontId="5" fillId="0" borderId="0" xfId="0" applyFont="1" applyFill="1" applyBorder="1" applyAlignment="1">
      <alignment horizontal="center" vertical="center"/>
    </xf>
    <xf numFmtId="10" fontId="0" fillId="8" borderId="33" xfId="1" applyNumberFormat="1" applyFont="1" applyFill="1" applyBorder="1" applyAlignment="1">
      <alignment vertical="center"/>
    </xf>
    <xf numFmtId="10" fontId="0" fillId="8" borderId="33" xfId="0" applyNumberFormat="1" applyFont="1" applyFill="1" applyBorder="1" applyAlignment="1">
      <alignment horizontal="center" vertical="center"/>
    </xf>
    <xf numFmtId="0" fontId="16" fillId="0" borderId="0" xfId="0" applyFont="1" applyFill="1" applyAlignment="1">
      <alignment vertical="center"/>
    </xf>
    <xf numFmtId="0" fontId="48" fillId="0" borderId="0" xfId="0" applyFont="1" applyFill="1" applyAlignment="1">
      <alignment vertical="center"/>
    </xf>
    <xf numFmtId="3" fontId="13" fillId="3" borderId="21" xfId="1" applyNumberFormat="1" applyFont="1" applyFill="1" applyBorder="1" applyAlignment="1">
      <alignment vertical="center" wrapText="1"/>
    </xf>
    <xf numFmtId="3" fontId="13" fillId="32" borderId="197" xfId="1" applyNumberFormat="1" applyFont="1" applyFill="1" applyBorder="1" applyAlignment="1">
      <alignment vertical="center" wrapText="1"/>
    </xf>
    <xf numFmtId="0" fontId="22" fillId="0" borderId="0" xfId="0" applyFont="1" applyFill="1" applyAlignment="1">
      <alignment vertical="center"/>
    </xf>
    <xf numFmtId="3" fontId="13" fillId="3" borderId="26" xfId="1" applyNumberFormat="1" applyFont="1" applyFill="1" applyBorder="1" applyAlignment="1">
      <alignment vertical="center" wrapText="1"/>
    </xf>
    <xf numFmtId="3" fontId="13" fillId="32" borderId="31" xfId="1" applyNumberFormat="1" applyFont="1" applyFill="1" applyBorder="1" applyAlignment="1">
      <alignment vertical="center" wrapText="1"/>
    </xf>
    <xf numFmtId="0" fontId="21" fillId="0" borderId="31" xfId="0" applyFont="1" applyFill="1" applyBorder="1" applyAlignment="1">
      <alignment horizontal="center" vertical="center" wrapText="1"/>
    </xf>
    <xf numFmtId="10" fontId="21" fillId="7" borderId="33" xfId="1" applyNumberFormat="1" applyFont="1" applyFill="1" applyBorder="1" applyAlignment="1">
      <alignment horizontal="left" vertical="center" wrapText="1"/>
    </xf>
    <xf numFmtId="2" fontId="13" fillId="7" borderId="34" xfId="1" applyNumberFormat="1" applyFont="1" applyFill="1" applyBorder="1" applyAlignment="1">
      <alignment vertical="center" wrapText="1"/>
    </xf>
    <xf numFmtId="2" fontId="13" fillId="3" borderId="31" xfId="0" applyNumberFormat="1" applyFont="1" applyFill="1" applyBorder="1" applyAlignment="1">
      <alignment vertical="center"/>
    </xf>
    <xf numFmtId="10" fontId="21" fillId="3" borderId="33" xfId="0" applyNumberFormat="1" applyFont="1" applyFill="1" applyBorder="1" applyAlignment="1">
      <alignment vertical="center"/>
    </xf>
    <xf numFmtId="10" fontId="21" fillId="3" borderId="32" xfId="1" applyNumberFormat="1" applyFont="1" applyFill="1" applyBorder="1" applyAlignment="1">
      <alignment vertical="center"/>
    </xf>
    <xf numFmtId="10" fontId="1" fillId="32" borderId="32" xfId="1" applyNumberFormat="1" applyFont="1" applyFill="1" applyBorder="1" applyAlignment="1">
      <alignment horizontal="right" vertical="center"/>
    </xf>
    <xf numFmtId="2" fontId="13" fillId="7" borderId="55" xfId="1" applyNumberFormat="1" applyFont="1" applyFill="1" applyBorder="1" applyAlignment="1">
      <alignment vertical="center" wrapText="1"/>
    </xf>
    <xf numFmtId="0" fontId="21" fillId="7" borderId="0" xfId="0" applyFont="1" applyFill="1" applyAlignment="1">
      <alignment vertical="center"/>
    </xf>
    <xf numFmtId="10" fontId="13" fillId="7" borderId="34" xfId="1" applyNumberFormat="1" applyFont="1" applyFill="1" applyBorder="1" applyAlignment="1">
      <alignment vertical="center" wrapText="1"/>
    </xf>
    <xf numFmtId="10" fontId="13" fillId="3" borderId="31" xfId="0" applyNumberFormat="1" applyFont="1" applyFill="1" applyBorder="1" applyAlignment="1">
      <alignment vertical="center"/>
    </xf>
    <xf numFmtId="10" fontId="13" fillId="7" borderId="55" xfId="1" applyNumberFormat="1" applyFont="1" applyFill="1" applyBorder="1" applyAlignment="1">
      <alignment vertical="center" wrapText="1"/>
    </xf>
    <xf numFmtId="169" fontId="13" fillId="0" borderId="34" xfId="4" applyNumberFormat="1" applyFont="1" applyFill="1" applyBorder="1" applyAlignment="1">
      <alignment vertical="center" wrapText="1"/>
    </xf>
    <xf numFmtId="10" fontId="21" fillId="3" borderId="33" xfId="0" applyNumberFormat="1" applyFont="1" applyFill="1" applyBorder="1" applyAlignment="1">
      <alignment vertical="center" wrapText="1"/>
    </xf>
    <xf numFmtId="0" fontId="21" fillId="0" borderId="0" xfId="0" applyFont="1" applyAlignment="1">
      <alignment vertical="center" wrapText="1"/>
    </xf>
    <xf numFmtId="0" fontId="13" fillId="0" borderId="15" xfId="0" applyFont="1" applyFill="1" applyBorder="1" applyAlignment="1">
      <alignment vertical="center" wrapText="1"/>
    </xf>
    <xf numFmtId="0" fontId="48" fillId="0" borderId="200" xfId="0" applyFont="1" applyFill="1" applyBorder="1" applyAlignment="1">
      <alignment horizontal="center" vertical="center" wrapText="1"/>
    </xf>
    <xf numFmtId="0" fontId="0" fillId="0" borderId="201" xfId="0" applyFont="1" applyFill="1" applyBorder="1" applyAlignment="1">
      <alignment vertical="center" wrapText="1"/>
    </xf>
    <xf numFmtId="166" fontId="0" fillId="0" borderId="201" xfId="1" applyNumberFormat="1" applyFont="1" applyFill="1" applyBorder="1" applyAlignment="1">
      <alignment vertical="center"/>
    </xf>
    <xf numFmtId="166" fontId="0" fillId="0" borderId="76" xfId="1" applyNumberFormat="1" applyFont="1" applyFill="1" applyBorder="1" applyAlignment="1">
      <alignment vertical="center"/>
    </xf>
    <xf numFmtId="0" fontId="12" fillId="2" borderId="203" xfId="0" applyFont="1" applyFill="1" applyBorder="1" applyAlignment="1">
      <alignment horizontal="center" vertical="center"/>
    </xf>
    <xf numFmtId="0" fontId="12" fillId="2" borderId="205" xfId="0" applyFont="1" applyFill="1" applyBorder="1" applyAlignment="1">
      <alignment horizontal="center" vertical="center"/>
    </xf>
    <xf numFmtId="166" fontId="0" fillId="0" borderId="28" xfId="1" applyNumberFormat="1" applyFont="1" applyFill="1" applyBorder="1" applyAlignment="1">
      <alignment vertical="center"/>
    </xf>
    <xf numFmtId="0" fontId="53" fillId="0" borderId="31" xfId="0" applyFont="1" applyFill="1" applyBorder="1" applyAlignment="1">
      <alignment horizontal="center" vertical="center" wrapText="1"/>
    </xf>
    <xf numFmtId="15" fontId="21" fillId="0" borderId="33" xfId="0" applyNumberFormat="1" applyFont="1" applyFill="1" applyBorder="1" applyAlignment="1">
      <alignment horizontal="right" vertical="center" wrapText="1"/>
    </xf>
    <xf numFmtId="15" fontId="21" fillId="0" borderId="33" xfId="0" applyNumberFormat="1" applyFont="1" applyFill="1" applyBorder="1" applyAlignment="1">
      <alignment vertical="center" wrapText="1"/>
    </xf>
    <xf numFmtId="0" fontId="21" fillId="3" borderId="31" xfId="0" applyFont="1" applyFill="1" applyBorder="1" applyAlignment="1">
      <alignment horizontal="center" vertical="center"/>
    </xf>
    <xf numFmtId="0" fontId="53" fillId="0" borderId="14" xfId="0" applyFont="1" applyFill="1" applyBorder="1" applyAlignment="1">
      <alignment horizontal="center" vertical="center" wrapText="1"/>
    </xf>
    <xf numFmtId="0" fontId="21" fillId="0" borderId="15" xfId="0" applyFont="1" applyFill="1" applyBorder="1" applyAlignment="1">
      <alignment horizontal="left" vertical="center" wrapText="1"/>
    </xf>
    <xf numFmtId="15" fontId="21" fillId="0" borderId="15" xfId="0" applyNumberFormat="1" applyFont="1" applyFill="1" applyBorder="1" applyAlignment="1">
      <alignment horizontal="right" vertical="center" wrapText="1"/>
    </xf>
    <xf numFmtId="15" fontId="21" fillId="0" borderId="15" xfId="0" applyNumberFormat="1" applyFont="1" applyFill="1" applyBorder="1" applyAlignment="1">
      <alignment vertical="center" wrapText="1"/>
    </xf>
    <xf numFmtId="3" fontId="21" fillId="3" borderId="21" xfId="0" applyNumberFormat="1" applyFont="1" applyFill="1" applyBorder="1" applyAlignment="1">
      <alignment horizontal="center" vertical="center"/>
    </xf>
    <xf numFmtId="3" fontId="21" fillId="3" borderId="26" xfId="0" applyNumberFormat="1" applyFont="1" applyFill="1" applyBorder="1" applyAlignment="1">
      <alignment horizontal="center" vertical="center"/>
    </xf>
    <xf numFmtId="166" fontId="21" fillId="5" borderId="46" xfId="1" applyNumberFormat="1" applyFont="1" applyFill="1" applyBorder="1" applyAlignment="1">
      <alignment horizontal="center" vertical="center"/>
    </xf>
    <xf numFmtId="10" fontId="72" fillId="0" borderId="0" xfId="0" applyNumberFormat="1" applyFont="1" applyFill="1" applyBorder="1" applyAlignment="1">
      <alignment vertical="center"/>
    </xf>
    <xf numFmtId="0" fontId="72" fillId="0" borderId="0" xfId="0" applyFont="1" applyFill="1" applyBorder="1" applyAlignment="1">
      <alignment vertical="center"/>
    </xf>
    <xf numFmtId="9" fontId="0" fillId="0" borderId="206" xfId="1" applyFont="1" applyFill="1" applyBorder="1" applyAlignment="1">
      <alignment vertical="center"/>
    </xf>
    <xf numFmtId="9" fontId="0" fillId="0" borderId="206" xfId="1" applyFont="1" applyFill="1" applyBorder="1" applyAlignment="1">
      <alignment vertical="center" wrapText="1"/>
    </xf>
    <xf numFmtId="4" fontId="72" fillId="0" borderId="0" xfId="0" applyNumberFormat="1" applyFont="1" applyFill="1" applyBorder="1" applyAlignment="1">
      <alignment horizontal="left" vertical="center" wrapText="1"/>
    </xf>
    <xf numFmtId="9" fontId="0" fillId="0" borderId="20" xfId="1" applyFont="1" applyFill="1" applyBorder="1" applyAlignment="1">
      <alignment vertical="center"/>
    </xf>
    <xf numFmtId="9" fontId="0" fillId="0" borderId="27" xfId="1" applyFont="1" applyFill="1" applyBorder="1" applyAlignment="1">
      <alignment vertical="center"/>
    </xf>
    <xf numFmtId="9" fontId="0" fillId="0" borderId="20" xfId="1" applyFont="1" applyFill="1" applyBorder="1" applyAlignment="1">
      <alignment vertical="center" wrapText="1"/>
    </xf>
    <xf numFmtId="9" fontId="0" fillId="0" borderId="27" xfId="1" applyFont="1" applyFill="1" applyBorder="1" applyAlignment="1">
      <alignment vertical="center" wrapText="1"/>
    </xf>
    <xf numFmtId="0" fontId="1" fillId="0" borderId="22"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8" xfId="0" applyFont="1" applyFill="1" applyBorder="1" applyAlignment="1">
      <alignment horizontal="left" vertical="center" wrapText="1"/>
    </xf>
    <xf numFmtId="9" fontId="21" fillId="3" borderId="56" xfId="1" applyFont="1" applyFill="1" applyBorder="1" applyAlignment="1">
      <alignment horizontal="center" vertical="center"/>
    </xf>
    <xf numFmtId="9" fontId="21" fillId="3" borderId="56" xfId="0" applyNumberFormat="1" applyFont="1" applyFill="1" applyBorder="1" applyAlignment="1">
      <alignment horizontal="center" vertical="center"/>
    </xf>
    <xf numFmtId="9" fontId="21" fillId="3" borderId="53" xfId="1" applyFont="1" applyFill="1" applyBorder="1" applyAlignment="1">
      <alignment horizontal="center" vertical="center"/>
    </xf>
    <xf numFmtId="9" fontId="21" fillId="32" borderId="53" xfId="1" applyFont="1" applyFill="1" applyBorder="1" applyAlignment="1">
      <alignment horizontal="center" vertical="center"/>
    </xf>
    <xf numFmtId="0" fontId="40" fillId="0" borderId="56" xfId="0" applyFont="1" applyFill="1" applyBorder="1" applyAlignment="1">
      <alignment horizontal="center" vertical="center" wrapText="1"/>
    </xf>
    <xf numFmtId="15" fontId="21" fillId="0" borderId="56" xfId="0" applyNumberFormat="1" applyFont="1" applyFill="1" applyBorder="1" applyAlignment="1">
      <alignment horizontal="right" vertical="center" wrapText="1"/>
    </xf>
    <xf numFmtId="9" fontId="21" fillId="3" borderId="53" xfId="0" applyNumberFormat="1" applyFont="1" applyFill="1" applyBorder="1" applyAlignment="1">
      <alignment horizontal="center" vertical="center"/>
    </xf>
    <xf numFmtId="9" fontId="21" fillId="32" borderId="53" xfId="0" applyNumberFormat="1" applyFont="1" applyFill="1" applyBorder="1" applyAlignment="1">
      <alignment horizontal="center" vertical="center"/>
    </xf>
    <xf numFmtId="0" fontId="40" fillId="0" borderId="53" xfId="0" applyFont="1" applyFill="1" applyBorder="1" applyAlignment="1">
      <alignment horizontal="center" vertical="center" wrapText="1"/>
    </xf>
    <xf numFmtId="15" fontId="21" fillId="0" borderId="53" xfId="0" applyNumberFormat="1" applyFont="1" applyFill="1" applyBorder="1" applyAlignment="1">
      <alignment horizontal="right" vertical="center" wrapText="1"/>
    </xf>
    <xf numFmtId="0" fontId="25" fillId="2" borderId="45" xfId="0" applyFont="1" applyFill="1" applyBorder="1" applyAlignment="1">
      <alignment horizontal="center" vertical="center" wrapText="1"/>
    </xf>
    <xf numFmtId="9" fontId="21" fillId="3" borderId="33" xfId="0" applyNumberFormat="1" applyFont="1" applyFill="1" applyBorder="1" applyAlignment="1">
      <alignment horizontal="center" vertical="center"/>
    </xf>
    <xf numFmtId="0" fontId="25" fillId="2" borderId="40" xfId="0" applyFont="1" applyFill="1" applyBorder="1" applyAlignment="1">
      <alignment horizontal="center" vertical="center" wrapText="1"/>
    </xf>
    <xf numFmtId="10" fontId="25" fillId="2" borderId="40" xfId="1" applyNumberFormat="1" applyFont="1" applyFill="1" applyBorder="1" applyAlignment="1">
      <alignment horizontal="center" vertical="center" wrapText="1"/>
    </xf>
    <xf numFmtId="0" fontId="12" fillId="2" borderId="40" xfId="0" applyFont="1" applyFill="1" applyBorder="1" applyAlignment="1">
      <alignment horizontal="center" vertical="center" wrapText="1"/>
    </xf>
    <xf numFmtId="15" fontId="18" fillId="7" borderId="32" xfId="12" applyNumberFormat="1" applyFont="1" applyFill="1" applyBorder="1" applyAlignment="1">
      <alignment horizontal="left" vertical="center" wrapText="1"/>
    </xf>
    <xf numFmtId="0" fontId="13" fillId="7" borderId="76" xfId="12" applyFont="1" applyFill="1" applyBorder="1" applyAlignment="1">
      <alignment horizontal="left" vertical="center" wrapText="1"/>
    </xf>
    <xf numFmtId="15" fontId="1" fillId="0" borderId="76" xfId="12" applyNumberFormat="1" applyFont="1" applyFill="1" applyBorder="1" applyAlignment="1">
      <alignment horizontal="left" vertical="center" wrapText="1"/>
    </xf>
    <xf numFmtId="15" fontId="18" fillId="0" borderId="20" xfId="12" applyNumberFormat="1" applyFont="1" applyFill="1" applyBorder="1" applyAlignment="1">
      <alignment horizontal="left" vertical="center" wrapText="1"/>
    </xf>
    <xf numFmtId="0" fontId="1" fillId="7" borderId="76" xfId="0" applyFont="1" applyFill="1" applyBorder="1" applyAlignment="1">
      <alignment horizontal="left" vertical="center"/>
    </xf>
    <xf numFmtId="0" fontId="1" fillId="7" borderId="22" xfId="12" applyFont="1" applyFill="1" applyBorder="1" applyAlignment="1">
      <alignment horizontal="left" vertical="center" wrapText="1"/>
    </xf>
    <xf numFmtId="0" fontId="1" fillId="7" borderId="76" xfId="12" applyFont="1" applyFill="1" applyBorder="1" applyAlignment="1">
      <alignment horizontal="left" vertical="center" wrapText="1"/>
    </xf>
    <xf numFmtId="0" fontId="1" fillId="0" borderId="22" xfId="12" applyFont="1" applyFill="1" applyBorder="1" applyAlignment="1">
      <alignment horizontal="left" vertical="center" wrapText="1"/>
    </xf>
    <xf numFmtId="0" fontId="1" fillId="0" borderId="76" xfId="12" applyFont="1" applyFill="1" applyBorder="1" applyAlignment="1">
      <alignment horizontal="left" vertical="center" wrapText="1"/>
    </xf>
    <xf numFmtId="0" fontId="13" fillId="7" borderId="22" xfId="12" applyFont="1" applyFill="1" applyBorder="1" applyAlignment="1">
      <alignment horizontal="left" vertical="center" wrapText="1"/>
    </xf>
    <xf numFmtId="0" fontId="13" fillId="7" borderId="28" xfId="12" applyFont="1" applyFill="1" applyBorder="1" applyAlignment="1">
      <alignment horizontal="left" vertical="center" wrapText="1"/>
    </xf>
    <xf numFmtId="15" fontId="1" fillId="0" borderId="28" xfId="0" applyNumberFormat="1" applyFont="1" applyFill="1" applyBorder="1" applyAlignment="1">
      <alignment horizontal="left" vertical="center" wrapText="1"/>
    </xf>
    <xf numFmtId="15" fontId="18" fillId="7" borderId="27" xfId="0" applyNumberFormat="1" applyFont="1" applyFill="1" applyBorder="1" applyAlignment="1">
      <alignment horizontal="left" vertical="center" wrapText="1"/>
    </xf>
    <xf numFmtId="0" fontId="1" fillId="7" borderId="22" xfId="0" applyFont="1" applyFill="1" applyBorder="1" applyAlignment="1">
      <alignment horizontal="left" vertical="center" wrapText="1"/>
    </xf>
    <xf numFmtId="0" fontId="1" fillId="7" borderId="76" xfId="0" applyFont="1" applyFill="1" applyBorder="1" applyAlignment="1">
      <alignment horizontal="left" vertical="center" wrapText="1"/>
    </xf>
    <xf numFmtId="0" fontId="1" fillId="7" borderId="28" xfId="0" applyFont="1" applyFill="1" applyBorder="1" applyAlignment="1">
      <alignment horizontal="left" vertical="center" wrapText="1"/>
    </xf>
    <xf numFmtId="0" fontId="1" fillId="7" borderId="28" xfId="12" applyFont="1" applyFill="1" applyBorder="1" applyAlignment="1">
      <alignment horizontal="left" vertical="center" wrapText="1"/>
    </xf>
    <xf numFmtId="0" fontId="1" fillId="0" borderId="28" xfId="12" applyFont="1" applyFill="1" applyBorder="1" applyAlignment="1">
      <alignment horizontal="left" vertical="center" wrapText="1"/>
    </xf>
    <xf numFmtId="15" fontId="1" fillId="0" borderId="76" xfId="0" applyNumberFormat="1" applyFont="1" applyFill="1" applyBorder="1" applyAlignment="1">
      <alignment horizontal="left" vertical="center" wrapText="1"/>
    </xf>
    <xf numFmtId="0" fontId="1" fillId="0" borderId="76" xfId="11" applyFont="1" applyFill="1" applyBorder="1" applyAlignment="1">
      <alignment horizontal="left" vertical="center" wrapText="1"/>
    </xf>
    <xf numFmtId="10" fontId="1" fillId="13" borderId="33" xfId="1" applyNumberFormat="1" applyFont="1" applyFill="1" applyBorder="1" applyAlignment="1">
      <alignment horizontal="center" vertical="center"/>
    </xf>
    <xf numFmtId="0" fontId="1" fillId="0" borderId="73" xfId="12" applyFont="1" applyFill="1" applyBorder="1" applyAlignment="1">
      <alignment horizontal="left" vertical="center" wrapText="1"/>
    </xf>
    <xf numFmtId="0" fontId="13" fillId="0" borderId="76" xfId="0" applyFont="1" applyFill="1" applyBorder="1" applyAlignment="1">
      <alignment horizontal="left" vertical="center" wrapText="1"/>
    </xf>
    <xf numFmtId="15" fontId="18" fillId="0" borderId="20" xfId="0" applyNumberFormat="1" applyFont="1" applyFill="1" applyBorder="1" applyAlignment="1">
      <alignment horizontal="left" vertical="center" wrapText="1"/>
    </xf>
    <xf numFmtId="15" fontId="18" fillId="0" borderId="27" xfId="0" applyNumberFormat="1" applyFont="1" applyFill="1" applyBorder="1" applyAlignment="1">
      <alignment horizontal="left" vertical="center" wrapText="1"/>
    </xf>
    <xf numFmtId="10" fontId="1" fillId="13" borderId="33" xfId="0" applyNumberFormat="1" applyFont="1" applyFill="1" applyBorder="1" applyAlignment="1">
      <alignment horizontal="center" vertical="center"/>
    </xf>
    <xf numFmtId="0" fontId="21" fillId="0" borderId="0" xfId="0" applyFont="1" applyAlignment="1">
      <alignment horizontal="right"/>
    </xf>
    <xf numFmtId="0" fontId="25" fillId="2" borderId="40" xfId="0" applyFont="1" applyFill="1" applyBorder="1" applyAlignment="1">
      <alignment horizontal="right" vertical="center" wrapText="1"/>
    </xf>
    <xf numFmtId="9" fontId="21" fillId="32" borderId="27" xfId="1" applyFont="1" applyFill="1" applyBorder="1" applyAlignment="1">
      <alignment horizontal="right" vertical="center"/>
    </xf>
    <xf numFmtId="9" fontId="21" fillId="32" borderId="32" xfId="1" applyFont="1" applyFill="1" applyBorder="1" applyAlignment="1">
      <alignment horizontal="right" vertical="center"/>
    </xf>
    <xf numFmtId="9" fontId="21" fillId="0" borderId="0" xfId="0" applyNumberFormat="1" applyFont="1"/>
    <xf numFmtId="9" fontId="21" fillId="24" borderId="25" xfId="1" applyFont="1" applyFill="1" applyBorder="1" applyAlignment="1">
      <alignment horizontal="right" vertical="center"/>
    </xf>
    <xf numFmtId="9" fontId="21" fillId="24" borderId="20" xfId="1" applyFont="1" applyFill="1" applyBorder="1" applyAlignment="1">
      <alignment horizontal="right" vertical="center"/>
    </xf>
    <xf numFmtId="0" fontId="10" fillId="0" borderId="107" xfId="0" applyFont="1" applyBorder="1" applyAlignment="1">
      <alignment vertical="center" wrapText="1"/>
    </xf>
    <xf numFmtId="0" fontId="13" fillId="0" borderId="20" xfId="0" applyFont="1" applyBorder="1" applyAlignment="1">
      <alignment vertical="center" wrapText="1"/>
    </xf>
    <xf numFmtId="0" fontId="13" fillId="0" borderId="20" xfId="0" applyFont="1" applyBorder="1" applyAlignment="1">
      <alignment horizontal="left" vertical="center" wrapText="1"/>
    </xf>
    <xf numFmtId="0" fontId="10" fillId="0" borderId="20" xfId="0" applyFont="1" applyBorder="1" applyAlignment="1">
      <alignment vertical="center" wrapText="1"/>
    </xf>
    <xf numFmtId="1" fontId="1" fillId="17" borderId="76" xfId="0" applyNumberFormat="1" applyFont="1" applyFill="1" applyBorder="1" applyAlignment="1" applyProtection="1">
      <alignment horizontal="center" vertical="center" wrapText="1"/>
      <protection locked="0"/>
    </xf>
    <xf numFmtId="1" fontId="1" fillId="18" borderId="76" xfId="0" applyNumberFormat="1" applyFont="1" applyFill="1" applyBorder="1" applyAlignment="1" applyProtection="1">
      <alignment horizontal="center" vertical="center" wrapText="1"/>
      <protection locked="0"/>
    </xf>
    <xf numFmtId="0" fontId="0" fillId="7" borderId="77" xfId="0" applyFont="1" applyFill="1" applyBorder="1"/>
    <xf numFmtId="0" fontId="13" fillId="7" borderId="20" xfId="0" applyFont="1" applyFill="1" applyBorder="1" applyAlignment="1">
      <alignment horizontal="left" vertical="center" wrapText="1"/>
    </xf>
    <xf numFmtId="0" fontId="0" fillId="7" borderId="0" xfId="0" applyFont="1" applyFill="1"/>
    <xf numFmtId="0" fontId="0" fillId="0" borderId="77" xfId="0" applyFont="1" applyBorder="1" applyAlignment="1">
      <alignment vertical="center"/>
    </xf>
    <xf numFmtId="0" fontId="0" fillId="0" borderId="0" xfId="0" applyFont="1" applyAlignment="1">
      <alignment vertical="center"/>
    </xf>
    <xf numFmtId="0" fontId="0" fillId="0" borderId="77" xfId="0" applyFont="1" applyBorder="1"/>
    <xf numFmtId="0" fontId="1" fillId="6" borderId="76" xfId="0" applyFont="1" applyFill="1" applyBorder="1" applyAlignment="1">
      <alignment vertical="center" textRotation="90" wrapText="1"/>
    </xf>
    <xf numFmtId="9" fontId="21" fillId="24" borderId="27" xfId="1" applyFont="1" applyFill="1" applyBorder="1" applyAlignment="1">
      <alignment horizontal="right" vertical="center"/>
    </xf>
    <xf numFmtId="10" fontId="21" fillId="24" borderId="27" xfId="1" applyNumberFormat="1" applyFont="1" applyFill="1" applyBorder="1" applyAlignment="1">
      <alignment horizontal="right" vertical="center"/>
    </xf>
    <xf numFmtId="0" fontId="0" fillId="0" borderId="0" xfId="0" applyAlignment="1">
      <alignment horizontal="right"/>
    </xf>
    <xf numFmtId="15" fontId="61" fillId="8" borderId="116" xfId="0" applyNumberFormat="1" applyFont="1" applyFill="1" applyBorder="1" applyAlignment="1">
      <alignment vertical="center" wrapText="1"/>
    </xf>
    <xf numFmtId="166" fontId="1" fillId="31" borderId="73" xfId="1" applyNumberFormat="1" applyFont="1" applyFill="1" applyBorder="1" applyAlignment="1">
      <alignment horizontal="right" vertical="center" wrapText="1"/>
    </xf>
    <xf numFmtId="166" fontId="1" fillId="31" borderId="73" xfId="0" applyNumberFormat="1" applyFont="1" applyFill="1" applyBorder="1" applyAlignment="1">
      <alignment horizontal="right" vertical="center" wrapText="1"/>
    </xf>
    <xf numFmtId="166" fontId="1" fillId="31" borderId="73" xfId="1" applyNumberFormat="1" applyFont="1" applyFill="1" applyBorder="1" applyAlignment="1">
      <alignment horizontal="right" vertical="center"/>
    </xf>
    <xf numFmtId="166" fontId="1" fillId="33" borderId="73" xfId="1" applyNumberFormat="1" applyFont="1" applyFill="1" applyBorder="1" applyAlignment="1">
      <alignment horizontal="right" vertical="center" wrapText="1"/>
    </xf>
    <xf numFmtId="166" fontId="1" fillId="33" borderId="73" xfId="0" applyNumberFormat="1" applyFont="1" applyFill="1" applyBorder="1" applyAlignment="1">
      <alignment horizontal="right" vertical="center" wrapText="1"/>
    </xf>
    <xf numFmtId="166" fontId="1" fillId="33" borderId="73" xfId="1" applyNumberFormat="1" applyFont="1" applyFill="1" applyBorder="1" applyAlignment="1">
      <alignment vertical="center"/>
    </xf>
    <xf numFmtId="15" fontId="1" fillId="7" borderId="25" xfId="12" applyNumberFormat="1" applyFont="1" applyFill="1" applyBorder="1" applyAlignment="1">
      <alignment horizontal="left" vertical="center" wrapText="1"/>
    </xf>
    <xf numFmtId="166" fontId="1" fillId="31" borderId="76" xfId="1" applyNumberFormat="1" applyFont="1" applyFill="1" applyBorder="1" applyAlignment="1">
      <alignment horizontal="right" vertical="center" wrapText="1"/>
    </xf>
    <xf numFmtId="166" fontId="1" fillId="31" borderId="76" xfId="0" applyNumberFormat="1" applyFont="1" applyFill="1" applyBorder="1" applyAlignment="1">
      <alignment horizontal="right" vertical="center" wrapText="1"/>
    </xf>
    <xf numFmtId="166" fontId="1" fillId="31" borderId="22" xfId="1" applyNumberFormat="1" applyFont="1" applyFill="1" applyBorder="1" applyAlignment="1">
      <alignment horizontal="right" vertical="center" wrapText="1"/>
    </xf>
    <xf numFmtId="166" fontId="1" fillId="33" borderId="76" xfId="1" applyNumberFormat="1" applyFont="1" applyFill="1" applyBorder="1" applyAlignment="1">
      <alignment horizontal="right" vertical="center" wrapText="1"/>
    </xf>
    <xf numFmtId="166" fontId="1" fillId="33" borderId="22" xfId="0" applyNumberFormat="1" applyFont="1" applyFill="1" applyBorder="1" applyAlignment="1">
      <alignment horizontal="right" vertical="center" wrapText="1"/>
    </xf>
    <xf numFmtId="166" fontId="1" fillId="33" borderId="76" xfId="1" applyNumberFormat="1" applyFont="1" applyFill="1" applyBorder="1" applyAlignment="1">
      <alignment vertical="center"/>
    </xf>
    <xf numFmtId="15" fontId="1" fillId="7" borderId="20" xfId="12" applyNumberFormat="1" applyFont="1" applyFill="1" applyBorder="1" applyAlignment="1">
      <alignment horizontal="left" vertical="center" wrapText="1"/>
    </xf>
    <xf numFmtId="166" fontId="1" fillId="31" borderId="28" xfId="1" applyNumberFormat="1" applyFont="1" applyFill="1" applyBorder="1" applyAlignment="1">
      <alignment horizontal="right" vertical="center" wrapText="1"/>
    </xf>
    <xf numFmtId="166" fontId="1" fillId="31" borderId="28" xfId="0" applyNumberFormat="1" applyFont="1" applyFill="1" applyBorder="1" applyAlignment="1">
      <alignment horizontal="right" vertical="center" wrapText="1"/>
    </xf>
    <xf numFmtId="166" fontId="1" fillId="33" borderId="28" xfId="1" applyNumberFormat="1" applyFont="1" applyFill="1" applyBorder="1" applyAlignment="1">
      <alignment horizontal="right" vertical="center" wrapText="1"/>
    </xf>
    <xf numFmtId="166" fontId="1" fillId="33" borderId="33" xfId="0" applyNumberFormat="1" applyFont="1" applyFill="1" applyBorder="1" applyAlignment="1">
      <alignment horizontal="right" vertical="center" wrapText="1"/>
    </xf>
    <xf numFmtId="166" fontId="1" fillId="33" borderId="28" xfId="1" applyNumberFormat="1" applyFont="1" applyFill="1" applyBorder="1" applyAlignment="1">
      <alignment vertical="center"/>
    </xf>
    <xf numFmtId="15" fontId="1" fillId="7" borderId="27" xfId="12" applyNumberFormat="1" applyFont="1" applyFill="1" applyBorder="1" applyAlignment="1">
      <alignment horizontal="left" vertical="center" wrapText="1"/>
    </xf>
    <xf numFmtId="15" fontId="1" fillId="0" borderId="20" xfId="12" applyNumberFormat="1" applyFont="1" applyFill="1" applyBorder="1" applyAlignment="1">
      <alignment horizontal="left" vertical="center" wrapText="1"/>
    </xf>
    <xf numFmtId="166" fontId="13" fillId="33" borderId="28" xfId="1" applyNumberFormat="1" applyFont="1" applyFill="1" applyBorder="1" applyAlignment="1">
      <alignment vertical="center"/>
    </xf>
    <xf numFmtId="15" fontId="1" fillId="0" borderId="27" xfId="12" applyNumberFormat="1" applyFont="1" applyFill="1" applyBorder="1" applyAlignment="1">
      <alignment horizontal="left" vertical="center" wrapText="1"/>
    </xf>
    <xf numFmtId="166" fontId="1" fillId="31" borderId="22" xfId="0" applyNumberFormat="1" applyFont="1" applyFill="1" applyBorder="1" applyAlignment="1">
      <alignment horizontal="right" vertical="center" wrapText="1"/>
    </xf>
    <xf numFmtId="166" fontId="1" fillId="33" borderId="22" xfId="1" applyNumberFormat="1" applyFont="1" applyFill="1" applyBorder="1" applyAlignment="1">
      <alignment horizontal="right" vertical="center" wrapText="1"/>
    </xf>
    <xf numFmtId="166" fontId="1" fillId="33" borderId="22" xfId="1" applyNumberFormat="1" applyFont="1" applyFill="1" applyBorder="1" applyAlignment="1">
      <alignment vertical="center"/>
    </xf>
    <xf numFmtId="15" fontId="1" fillId="0" borderId="25" xfId="0" applyNumberFormat="1" applyFont="1" applyFill="1" applyBorder="1" applyAlignment="1">
      <alignment horizontal="left" vertical="center" wrapText="1"/>
    </xf>
    <xf numFmtId="15" fontId="1" fillId="0" borderId="20" xfId="0" applyNumberFormat="1" applyFont="1" applyFill="1" applyBorder="1" applyAlignment="1">
      <alignment horizontal="left" vertical="center" wrapText="1"/>
    </xf>
    <xf numFmtId="166" fontId="1" fillId="33" borderId="28" xfId="0" applyNumberFormat="1" applyFont="1" applyFill="1" applyBorder="1" applyAlignment="1">
      <alignment horizontal="right" vertical="center" wrapText="1"/>
    </xf>
    <xf numFmtId="15" fontId="1" fillId="0" borderId="27" xfId="0" applyNumberFormat="1" applyFont="1" applyFill="1" applyBorder="1" applyAlignment="1">
      <alignment horizontal="left" vertical="center" wrapText="1"/>
    </xf>
    <xf numFmtId="15" fontId="1" fillId="7" borderId="27" xfId="0" applyNumberFormat="1" applyFont="1" applyFill="1" applyBorder="1" applyAlignment="1">
      <alignment horizontal="left" vertical="center" wrapText="1"/>
    </xf>
    <xf numFmtId="4" fontId="1" fillId="0" borderId="0" xfId="0" applyNumberFormat="1" applyFont="1"/>
    <xf numFmtId="166" fontId="15" fillId="13" borderId="114" xfId="0" applyNumberFormat="1" applyFont="1" applyFill="1" applyBorder="1" applyAlignment="1">
      <alignment horizontal="right" wrapText="1"/>
    </xf>
    <xf numFmtId="166" fontId="15" fillId="13" borderId="67" xfId="1" applyNumberFormat="1" applyFont="1" applyFill="1" applyBorder="1" applyAlignment="1">
      <alignment vertical="center"/>
    </xf>
    <xf numFmtId="15" fontId="15" fillId="8" borderId="121" xfId="0" applyNumberFormat="1" applyFont="1" applyFill="1" applyBorder="1" applyAlignment="1">
      <alignment horizontal="left" vertical="center"/>
    </xf>
    <xf numFmtId="166" fontId="15" fillId="13" borderId="56" xfId="0" applyNumberFormat="1" applyFont="1" applyFill="1" applyBorder="1" applyAlignment="1">
      <alignment horizontal="right" wrapText="1"/>
    </xf>
    <xf numFmtId="1" fontId="1" fillId="33" borderId="216" xfId="0" applyNumberFormat="1" applyFont="1" applyFill="1" applyBorder="1" applyAlignment="1">
      <alignment horizontal="center" vertical="center"/>
    </xf>
    <xf numFmtId="1" fontId="1" fillId="33" borderId="134" xfId="0" applyNumberFormat="1" applyFont="1" applyFill="1" applyBorder="1" applyAlignment="1">
      <alignment horizontal="center" vertical="center"/>
    </xf>
    <xf numFmtId="166" fontId="1" fillId="31" borderId="137" xfId="1" applyNumberFormat="1" applyFont="1" applyFill="1" applyBorder="1" applyAlignment="1">
      <alignment horizontal="right" vertical="center" wrapText="1"/>
    </xf>
    <xf numFmtId="166" fontId="1" fillId="31" borderId="137" xfId="0" applyNumberFormat="1" applyFont="1" applyFill="1" applyBorder="1" applyAlignment="1">
      <alignment horizontal="right" vertical="center" wrapText="1"/>
    </xf>
    <xf numFmtId="15" fontId="1" fillId="0" borderId="140" xfId="11" applyNumberFormat="1" applyFont="1" applyFill="1" applyBorder="1" applyAlignment="1">
      <alignment horizontal="left" vertical="center" wrapText="1"/>
    </xf>
    <xf numFmtId="15" fontId="1" fillId="0" borderId="27" xfId="11" applyNumberFormat="1" applyFont="1" applyFill="1" applyBorder="1" applyAlignment="1">
      <alignment horizontal="left" vertical="center" wrapText="1"/>
    </xf>
    <xf numFmtId="0" fontId="1" fillId="8" borderId="121" xfId="0" applyFont="1" applyFill="1" applyBorder="1" applyAlignment="1">
      <alignment horizontal="center" vertical="center"/>
    </xf>
    <xf numFmtId="0" fontId="15" fillId="0" borderId="219" xfId="0" applyFont="1" applyFill="1" applyBorder="1" applyAlignment="1">
      <alignment horizontal="left" vertical="center" wrapText="1"/>
    </xf>
    <xf numFmtId="0" fontId="1" fillId="0" borderId="155" xfId="0" applyFont="1" applyFill="1" applyBorder="1" applyAlignment="1">
      <alignment horizontal="left" vertical="center" wrapText="1"/>
    </xf>
    <xf numFmtId="0" fontId="1" fillId="0" borderId="155" xfId="12" applyFont="1" applyFill="1" applyBorder="1" applyAlignment="1">
      <alignment vertical="center" wrapText="1"/>
    </xf>
    <xf numFmtId="166" fontId="1" fillId="31" borderId="155" xfId="1" applyNumberFormat="1" applyFont="1" applyFill="1" applyBorder="1" applyAlignment="1">
      <alignment horizontal="right" vertical="center" wrapText="1"/>
    </xf>
    <xf numFmtId="166" fontId="1" fillId="31" borderId="155" xfId="0" applyNumberFormat="1" applyFont="1" applyFill="1" applyBorder="1" applyAlignment="1">
      <alignment horizontal="right" vertical="center" wrapText="1"/>
    </xf>
    <xf numFmtId="10" fontId="1" fillId="33" borderId="155" xfId="1" applyNumberFormat="1" applyFont="1" applyFill="1" applyBorder="1" applyAlignment="1">
      <alignment horizontal="center" vertical="center"/>
    </xf>
    <xf numFmtId="166" fontId="1" fillId="33" borderId="155" xfId="1" applyNumberFormat="1" applyFont="1" applyFill="1" applyBorder="1" applyAlignment="1">
      <alignment horizontal="right" vertical="center" wrapText="1"/>
    </xf>
    <xf numFmtId="166" fontId="1" fillId="33" borderId="155" xfId="0" applyNumberFormat="1" applyFont="1" applyFill="1" applyBorder="1" applyAlignment="1">
      <alignment horizontal="right" vertical="center" wrapText="1"/>
    </xf>
    <xf numFmtId="166" fontId="1" fillId="33" borderId="155" xfId="1" applyNumberFormat="1" applyFont="1" applyFill="1" applyBorder="1" applyAlignment="1">
      <alignment vertical="center"/>
    </xf>
    <xf numFmtId="9" fontId="1" fillId="13" borderId="155" xfId="0" applyNumberFormat="1" applyFont="1" applyFill="1" applyBorder="1" applyAlignment="1">
      <alignment horizontal="center" vertical="center"/>
    </xf>
    <xf numFmtId="10" fontId="1" fillId="13" borderId="155" xfId="1" applyNumberFormat="1" applyFont="1" applyFill="1" applyBorder="1" applyAlignment="1">
      <alignment horizontal="center" vertical="center"/>
    </xf>
    <xf numFmtId="0" fontId="13" fillId="0" borderId="155" xfId="0" applyFont="1" applyFill="1" applyBorder="1" applyAlignment="1">
      <alignment horizontal="left" vertical="center" wrapText="1"/>
    </xf>
    <xf numFmtId="15" fontId="1" fillId="0" borderId="155" xfId="12" applyNumberFormat="1" applyFont="1" applyFill="1" applyBorder="1" applyAlignment="1">
      <alignment horizontal="left" vertical="center" wrapText="1"/>
    </xf>
    <xf numFmtId="15" fontId="1" fillId="0" borderId="32" xfId="12" applyNumberFormat="1" applyFont="1" applyFill="1" applyBorder="1" applyAlignment="1">
      <alignment horizontal="left" vertical="center" wrapText="1"/>
    </xf>
    <xf numFmtId="0" fontId="1" fillId="0" borderId="219" xfId="0" applyFont="1" applyFill="1" applyBorder="1" applyAlignment="1">
      <alignment horizontal="left" vertical="top" wrapText="1"/>
    </xf>
    <xf numFmtId="15" fontId="1" fillId="0" borderId="25" xfId="12" applyNumberFormat="1" applyFont="1" applyFill="1" applyBorder="1" applyAlignment="1">
      <alignment horizontal="left" vertical="center" wrapText="1"/>
    </xf>
    <xf numFmtId="15" fontId="13" fillId="0" borderId="25" xfId="12" applyNumberFormat="1" applyFont="1" applyFill="1" applyBorder="1" applyAlignment="1">
      <alignment horizontal="left" vertical="center" wrapText="1"/>
    </xf>
    <xf numFmtId="15" fontId="13" fillId="0" borderId="27" xfId="12" applyNumberFormat="1" applyFont="1" applyFill="1" applyBorder="1" applyAlignment="1">
      <alignment horizontal="left" vertical="center" wrapText="1"/>
    </xf>
    <xf numFmtId="0" fontId="15" fillId="0" borderId="14" xfId="0" applyFont="1" applyBorder="1" applyAlignment="1">
      <alignment horizontal="left" vertical="center" wrapText="1"/>
    </xf>
    <xf numFmtId="0" fontId="1" fillId="0" borderId="15" xfId="12" applyFont="1" applyFill="1" applyBorder="1" applyAlignment="1">
      <alignment vertical="center" wrapText="1"/>
    </xf>
    <xf numFmtId="0" fontId="1" fillId="7" borderId="15" xfId="12" applyFont="1" applyFill="1" applyBorder="1" applyAlignment="1">
      <alignment vertical="center" wrapText="1"/>
    </xf>
    <xf numFmtId="166" fontId="1" fillId="31" borderId="15" xfId="1" applyNumberFormat="1" applyFont="1" applyFill="1" applyBorder="1" applyAlignment="1">
      <alignment horizontal="right" vertical="center" wrapText="1"/>
    </xf>
    <xf numFmtId="166" fontId="1" fillId="31" borderId="15" xfId="0" applyNumberFormat="1" applyFont="1" applyFill="1" applyBorder="1" applyAlignment="1">
      <alignment horizontal="right" vertical="center" wrapText="1"/>
    </xf>
    <xf numFmtId="166" fontId="1" fillId="33" borderId="15" xfId="1" applyNumberFormat="1" applyFont="1" applyFill="1" applyBorder="1" applyAlignment="1">
      <alignment horizontal="right" vertical="center" wrapText="1"/>
    </xf>
    <xf numFmtId="166" fontId="1" fillId="33" borderId="15" xfId="0" applyNumberFormat="1" applyFont="1" applyFill="1" applyBorder="1" applyAlignment="1">
      <alignment horizontal="right" vertical="center" wrapText="1"/>
    </xf>
    <xf numFmtId="166" fontId="1" fillId="33" borderId="15" xfId="1" applyNumberFormat="1" applyFont="1" applyFill="1" applyBorder="1" applyAlignment="1">
      <alignment vertical="center"/>
    </xf>
    <xf numFmtId="9" fontId="1" fillId="13" borderId="15" xfId="0" applyNumberFormat="1" applyFont="1" applyFill="1" applyBorder="1" applyAlignment="1">
      <alignment horizontal="center" vertical="center"/>
    </xf>
    <xf numFmtId="0" fontId="13" fillId="7" borderId="15" xfId="0" applyFont="1" applyFill="1" applyBorder="1" applyAlignment="1">
      <alignment horizontal="left" vertical="center" wrapText="1"/>
    </xf>
    <xf numFmtId="15" fontId="1" fillId="0" borderId="15" xfId="12" applyNumberFormat="1" applyFont="1" applyFill="1" applyBorder="1" applyAlignment="1">
      <alignment horizontal="left" vertical="center" wrapText="1"/>
    </xf>
    <xf numFmtId="15" fontId="1" fillId="7" borderId="32" xfId="12" applyNumberFormat="1" applyFont="1" applyFill="1" applyBorder="1" applyAlignment="1">
      <alignment horizontal="left" vertical="center" wrapText="1"/>
    </xf>
    <xf numFmtId="9" fontId="1" fillId="13" borderId="15" xfId="1" applyFont="1" applyFill="1" applyBorder="1" applyAlignment="1">
      <alignment horizontal="center" vertical="center" wrapText="1"/>
    </xf>
    <xf numFmtId="10" fontId="1" fillId="13" borderId="15" xfId="1" applyNumberFormat="1" applyFont="1" applyFill="1" applyBorder="1" applyAlignment="1">
      <alignment horizontal="center" vertical="center" wrapText="1"/>
    </xf>
    <xf numFmtId="0" fontId="13" fillId="7" borderId="15" xfId="12" applyFont="1" applyFill="1" applyBorder="1" applyAlignment="1">
      <alignment vertical="center" wrapText="1"/>
    </xf>
    <xf numFmtId="0" fontId="13" fillId="7" borderId="15" xfId="12" applyFont="1" applyFill="1" applyBorder="1" applyAlignment="1">
      <alignment horizontal="left" vertical="center" wrapText="1"/>
    </xf>
    <xf numFmtId="166" fontId="15" fillId="13" borderId="161" xfId="0" applyNumberFormat="1" applyFont="1" applyFill="1" applyBorder="1" applyAlignment="1">
      <alignment horizontal="right" wrapText="1"/>
    </xf>
    <xf numFmtId="0" fontId="15" fillId="13" borderId="161" xfId="0" applyFont="1" applyFill="1" applyBorder="1" applyAlignment="1">
      <alignment wrapText="1"/>
    </xf>
    <xf numFmtId="9" fontId="15" fillId="13" borderId="161" xfId="0" applyNumberFormat="1" applyFont="1" applyFill="1" applyBorder="1" applyAlignment="1">
      <alignment horizontal="center" wrapText="1"/>
    </xf>
    <xf numFmtId="14" fontId="13" fillId="13" borderId="107" xfId="0" applyNumberFormat="1" applyFont="1" applyFill="1" applyBorder="1" applyAlignment="1">
      <alignment horizontal="left" wrapText="1"/>
    </xf>
    <xf numFmtId="0" fontId="1" fillId="13" borderId="107" xfId="0" applyFont="1" applyFill="1" applyBorder="1"/>
    <xf numFmtId="0" fontId="15" fillId="8" borderId="221" xfId="0" applyFont="1" applyFill="1" applyBorder="1" applyAlignment="1">
      <alignment horizontal="left" vertical="center"/>
    </xf>
    <xf numFmtId="0" fontId="15" fillId="8" borderId="222" xfId="0" applyFont="1" applyFill="1" applyBorder="1" applyAlignment="1">
      <alignment horizontal="left" vertical="center"/>
    </xf>
    <xf numFmtId="166" fontId="15" fillId="8" borderId="222" xfId="0" applyNumberFormat="1" applyFont="1" applyFill="1" applyBorder="1" applyAlignment="1">
      <alignment horizontal="right" vertical="center"/>
    </xf>
    <xf numFmtId="166" fontId="15" fillId="8" borderId="223" xfId="0" applyNumberFormat="1" applyFont="1" applyFill="1" applyBorder="1" applyAlignment="1">
      <alignment horizontal="right" vertical="center"/>
    </xf>
    <xf numFmtId="166" fontId="15" fillId="8" borderId="223" xfId="0" applyNumberFormat="1" applyFont="1" applyFill="1" applyBorder="1" applyAlignment="1">
      <alignment vertical="center"/>
    </xf>
    <xf numFmtId="0" fontId="15" fillId="8" borderId="223" xfId="0" applyFont="1" applyFill="1" applyBorder="1" applyAlignment="1">
      <alignment horizontal="left" vertical="center"/>
    </xf>
    <xf numFmtId="0" fontId="30" fillId="8" borderId="223" xfId="0" applyFont="1" applyFill="1" applyBorder="1" applyAlignment="1">
      <alignment horizontal="left" vertical="center"/>
    </xf>
    <xf numFmtId="15" fontId="15" fillId="8" borderId="224" xfId="0" applyNumberFormat="1" applyFont="1" applyFill="1" applyBorder="1" applyAlignment="1">
      <alignment horizontal="left" vertical="center"/>
    </xf>
    <xf numFmtId="15" fontId="61" fillId="8" borderId="225" xfId="0" applyNumberFormat="1" applyFont="1" applyFill="1" applyBorder="1" applyAlignment="1">
      <alignment horizontal="left" vertical="center"/>
    </xf>
    <xf numFmtId="0" fontId="1" fillId="7" borderId="47" xfId="12" applyFont="1" applyFill="1" applyBorder="1" applyAlignment="1">
      <alignment wrapText="1"/>
    </xf>
    <xf numFmtId="15" fontId="1" fillId="0" borderId="97" xfId="0" applyNumberFormat="1" applyFont="1" applyFill="1" applyBorder="1" applyAlignment="1">
      <alignment horizontal="left" vertical="center" wrapText="1"/>
    </xf>
    <xf numFmtId="0" fontId="1" fillId="0" borderId="76" xfId="12" applyFont="1" applyFill="1" applyBorder="1" applyAlignment="1">
      <alignment vertical="top" wrapText="1"/>
    </xf>
    <xf numFmtId="10" fontId="1" fillId="33" borderId="76" xfId="1" applyNumberFormat="1" applyFont="1" applyFill="1" applyBorder="1" applyAlignment="1">
      <alignment horizontal="center" vertical="center"/>
    </xf>
    <xf numFmtId="0" fontId="1" fillId="31" borderId="76" xfId="0" applyFont="1" applyFill="1" applyBorder="1" applyAlignment="1">
      <alignment horizontal="center" vertical="center"/>
    </xf>
    <xf numFmtId="0" fontId="1" fillId="0" borderId="28" xfId="12" applyFont="1" applyFill="1" applyBorder="1" applyAlignment="1">
      <alignment horizontal="center" vertical="center" wrapText="1"/>
    </xf>
    <xf numFmtId="1" fontId="1" fillId="31" borderId="33" xfId="0" applyNumberFormat="1" applyFont="1" applyFill="1" applyBorder="1" applyAlignment="1">
      <alignment horizontal="center" vertical="center"/>
    </xf>
    <xf numFmtId="1" fontId="1" fillId="33" borderId="33" xfId="0" applyNumberFormat="1" applyFont="1" applyFill="1" applyBorder="1" applyAlignment="1">
      <alignment horizontal="center" vertical="center"/>
    </xf>
    <xf numFmtId="15" fontId="1" fillId="0" borderId="33" xfId="0" applyNumberFormat="1" applyFont="1" applyFill="1" applyBorder="1" applyAlignment="1">
      <alignment horizontal="left" vertical="center" wrapText="1"/>
    </xf>
    <xf numFmtId="15" fontId="1" fillId="0" borderId="18" xfId="0" applyNumberFormat="1" applyFont="1" applyFill="1" applyBorder="1" applyAlignment="1">
      <alignment horizontal="left" vertical="center" wrapText="1"/>
    </xf>
    <xf numFmtId="15" fontId="1" fillId="0" borderId="47" xfId="0" applyNumberFormat="1" applyFont="1" applyFill="1" applyBorder="1" applyAlignment="1">
      <alignment horizontal="left" vertical="center" wrapText="1"/>
    </xf>
    <xf numFmtId="15" fontId="1" fillId="0" borderId="13" xfId="0" applyNumberFormat="1" applyFont="1" applyFill="1" applyBorder="1" applyAlignment="1">
      <alignment horizontal="left" vertical="center" wrapText="1"/>
    </xf>
    <xf numFmtId="15" fontId="13" fillId="0" borderId="13" xfId="0" applyNumberFormat="1" applyFont="1" applyFill="1" applyBorder="1" applyAlignment="1">
      <alignment horizontal="left" vertical="center" wrapText="1"/>
    </xf>
    <xf numFmtId="10" fontId="1" fillId="33" borderId="28" xfId="1" applyNumberFormat="1" applyFont="1" applyFill="1" applyBorder="1" applyAlignment="1">
      <alignment horizontal="center" vertical="center"/>
    </xf>
    <xf numFmtId="15" fontId="1" fillId="0" borderId="32" xfId="0" applyNumberFormat="1" applyFont="1" applyFill="1" applyBorder="1" applyAlignment="1">
      <alignment horizontal="left" vertical="center" wrapText="1"/>
    </xf>
    <xf numFmtId="15" fontId="18" fillId="0" borderId="32" xfId="0" applyNumberFormat="1" applyFont="1" applyFill="1" applyBorder="1" applyAlignment="1">
      <alignment horizontal="left" vertical="center" wrapText="1"/>
    </xf>
    <xf numFmtId="14" fontId="1" fillId="13" borderId="142" xfId="0" applyNumberFormat="1" applyFont="1" applyFill="1" applyBorder="1" applyAlignment="1">
      <alignment horizontal="left" wrapText="1"/>
    </xf>
    <xf numFmtId="166" fontId="15" fillId="8" borderId="120" xfId="0" applyNumberFormat="1" applyFont="1" applyFill="1" applyBorder="1" applyAlignment="1">
      <alignment horizontal="right" vertical="center"/>
    </xf>
    <xf numFmtId="166" fontId="15" fillId="8" borderId="120" xfId="0" applyNumberFormat="1" applyFont="1" applyFill="1" applyBorder="1" applyAlignment="1">
      <alignment vertical="center"/>
    </xf>
    <xf numFmtId="0" fontId="14" fillId="8" borderId="121" xfId="0" applyFont="1" applyFill="1" applyBorder="1"/>
    <xf numFmtId="1" fontId="1" fillId="0" borderId="53" xfId="0" applyNumberFormat="1" applyFont="1" applyBorder="1" applyAlignment="1">
      <alignment horizontal="justify" vertical="center" wrapText="1"/>
    </xf>
    <xf numFmtId="166" fontId="1" fillId="33" borderId="227" xfId="1" applyNumberFormat="1" applyFont="1" applyFill="1" applyBorder="1" applyAlignment="1">
      <alignment vertical="center"/>
    </xf>
    <xf numFmtId="166" fontId="15" fillId="13" borderId="46" xfId="0" applyNumberFormat="1" applyFont="1" applyFill="1" applyBorder="1" applyAlignment="1">
      <alignment horizontal="right"/>
    </xf>
    <xf numFmtId="166" fontId="15" fillId="13" borderId="33" xfId="1" applyNumberFormat="1" applyFont="1" applyFill="1" applyBorder="1" applyAlignment="1">
      <alignment vertical="center"/>
    </xf>
    <xf numFmtId="14" fontId="1" fillId="13" borderId="144" xfId="0" applyNumberFormat="1" applyFont="1" applyFill="1" applyBorder="1" applyAlignment="1">
      <alignment horizontal="left" wrapText="1"/>
    </xf>
    <xf numFmtId="166" fontId="15" fillId="13" borderId="147" xfId="0" applyNumberFormat="1" applyFont="1" applyFill="1" applyBorder="1" applyAlignment="1">
      <alignment horizontal="right" wrapText="1"/>
    </xf>
    <xf numFmtId="0" fontId="15" fillId="13" borderId="147" xfId="0" applyFont="1" applyFill="1" applyBorder="1" applyAlignment="1">
      <alignment wrapText="1"/>
    </xf>
    <xf numFmtId="166" fontId="15" fillId="13" borderId="147" xfId="1" applyNumberFormat="1" applyFont="1" applyFill="1" applyBorder="1" applyAlignment="1">
      <alignment vertical="center"/>
    </xf>
    <xf numFmtId="14" fontId="1" fillId="13" borderId="149" xfId="0" applyNumberFormat="1" applyFont="1" applyFill="1" applyBorder="1" applyAlignment="1">
      <alignment horizontal="left" wrapText="1"/>
    </xf>
    <xf numFmtId="4" fontId="1" fillId="0" borderId="0" xfId="0" applyNumberFormat="1" applyFont="1" applyAlignment="1">
      <alignment horizontal="center" vertical="center"/>
    </xf>
    <xf numFmtId="166" fontId="21" fillId="5" borderId="55" xfId="1" applyNumberFormat="1" applyFont="1" applyFill="1" applyBorder="1" applyAlignment="1">
      <alignment horizontal="center" vertical="center"/>
    </xf>
    <xf numFmtId="9" fontId="21" fillId="3" borderId="33" xfId="0" applyNumberFormat="1" applyFont="1" applyFill="1" applyBorder="1" applyAlignment="1">
      <alignment horizontal="center" vertical="center"/>
    </xf>
    <xf numFmtId="9" fontId="21" fillId="32" borderId="33" xfId="1" applyFont="1" applyFill="1" applyBorder="1" applyAlignment="1">
      <alignment horizontal="center" vertical="center"/>
    </xf>
    <xf numFmtId="9" fontId="21" fillId="32" borderId="33" xfId="0" applyNumberFormat="1" applyFont="1" applyFill="1" applyBorder="1" applyAlignment="1">
      <alignment horizontal="center" vertical="center"/>
    </xf>
    <xf numFmtId="166" fontId="21" fillId="4" borderId="100" xfId="1" applyNumberFormat="1" applyFont="1" applyFill="1" applyBorder="1" applyAlignment="1">
      <alignment horizontal="center" vertical="center"/>
    </xf>
    <xf numFmtId="9" fontId="21" fillId="3" borderId="33" xfId="1" applyFont="1" applyFill="1" applyBorder="1" applyAlignment="1">
      <alignment horizontal="center" vertical="center"/>
    </xf>
    <xf numFmtId="0" fontId="25" fillId="2" borderId="15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5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5" fillId="2" borderId="45" xfId="0" applyFont="1" applyFill="1" applyBorder="1" applyAlignment="1">
      <alignment horizontal="center" vertical="center" wrapText="1"/>
    </xf>
    <xf numFmtId="9" fontId="21" fillId="3" borderId="33" xfId="1" applyFont="1" applyFill="1" applyBorder="1" applyAlignment="1">
      <alignment horizontal="center" vertical="center"/>
    </xf>
    <xf numFmtId="0" fontId="5" fillId="2" borderId="45" xfId="0" applyFont="1" applyFill="1" applyBorder="1" applyAlignment="1">
      <alignment horizontal="center" vertical="center" wrapText="1"/>
    </xf>
    <xf numFmtId="166" fontId="21" fillId="5" borderId="55" xfId="1" applyNumberFormat="1" applyFont="1" applyFill="1" applyBorder="1" applyAlignment="1">
      <alignment horizontal="center" vertical="center"/>
    </xf>
    <xf numFmtId="9" fontId="21" fillId="3" borderId="33" xfId="0" applyNumberFormat="1" applyFont="1" applyFill="1" applyBorder="1" applyAlignment="1">
      <alignment horizontal="center" vertical="center"/>
    </xf>
    <xf numFmtId="9" fontId="21" fillId="32" borderId="33" xfId="0" applyNumberFormat="1" applyFont="1" applyFill="1" applyBorder="1" applyAlignment="1">
      <alignment horizontal="center" vertical="center"/>
    </xf>
    <xf numFmtId="9" fontId="21" fillId="32" borderId="33" xfId="1" applyFont="1" applyFill="1" applyBorder="1" applyAlignment="1">
      <alignment horizontal="center" vertical="center"/>
    </xf>
    <xf numFmtId="166" fontId="21" fillId="4" borderId="52" xfId="1" applyNumberFormat="1" applyFont="1" applyFill="1" applyBorder="1" applyAlignment="1">
      <alignment horizontal="center" vertical="center"/>
    </xf>
    <xf numFmtId="10" fontId="0" fillId="32" borderId="32" xfId="1" applyNumberFormat="1" applyFont="1" applyFill="1" applyBorder="1" applyAlignment="1">
      <alignment horizontal="right" vertical="center"/>
    </xf>
    <xf numFmtId="10" fontId="13" fillId="7" borderId="56" xfId="1" applyNumberFormat="1" applyFont="1" applyFill="1" applyBorder="1" applyAlignment="1">
      <alignment vertical="center" wrapText="1"/>
    </xf>
    <xf numFmtId="10" fontId="13" fillId="3" borderId="31" xfId="1" applyNumberFormat="1" applyFont="1" applyFill="1" applyBorder="1" applyAlignment="1">
      <alignment vertical="center" wrapText="1"/>
    </xf>
    <xf numFmtId="3" fontId="30" fillId="0" borderId="56" xfId="4" applyNumberFormat="1" applyFont="1" applyFill="1" applyBorder="1" applyAlignment="1">
      <alignment vertical="center" wrapText="1"/>
    </xf>
    <xf numFmtId="169" fontId="13" fillId="0" borderId="0" xfId="4" applyNumberFormat="1" applyFont="1" applyFill="1" applyBorder="1" applyAlignment="1">
      <alignment horizontal="left" vertical="top" wrapText="1"/>
    </xf>
    <xf numFmtId="0" fontId="21" fillId="0" borderId="14" xfId="0" applyFont="1" applyFill="1" applyBorder="1" applyAlignment="1">
      <alignment horizontal="center" vertical="center" wrapText="1"/>
    </xf>
    <xf numFmtId="3" fontId="13" fillId="0" borderId="16" xfId="4" applyNumberFormat="1" applyFont="1" applyFill="1" applyBorder="1" applyAlignment="1">
      <alignment vertical="center" wrapText="1"/>
    </xf>
    <xf numFmtId="2" fontId="13" fillId="3" borderId="14" xfId="0" applyNumberFormat="1" applyFont="1" applyFill="1" applyBorder="1" applyAlignment="1">
      <alignment vertical="center"/>
    </xf>
    <xf numFmtId="10" fontId="21" fillId="3" borderId="15" xfId="1" applyNumberFormat="1" applyFont="1" applyFill="1" applyBorder="1" applyAlignment="1">
      <alignment vertical="center"/>
    </xf>
    <xf numFmtId="10" fontId="21" fillId="3" borderId="15" xfId="0" applyNumberFormat="1" applyFont="1" applyFill="1" applyBorder="1" applyAlignment="1">
      <alignment vertical="center"/>
    </xf>
    <xf numFmtId="10" fontId="21" fillId="3" borderId="18" xfId="1" applyNumberFormat="1" applyFont="1" applyFill="1" applyBorder="1" applyAlignment="1">
      <alignment vertical="center"/>
    </xf>
    <xf numFmtId="10" fontId="1" fillId="32" borderId="18" xfId="1" applyNumberFormat="1" applyFont="1" applyFill="1" applyBorder="1" applyAlignment="1">
      <alignment horizontal="right" vertical="center"/>
    </xf>
    <xf numFmtId="3" fontId="13" fillId="0" borderId="56" xfId="4" applyNumberFormat="1" applyFont="1" applyFill="1" applyBorder="1" applyAlignment="1">
      <alignment vertical="center" wrapText="1"/>
    </xf>
    <xf numFmtId="0" fontId="48" fillId="0" borderId="0" xfId="0" applyFont="1" applyAlignment="1">
      <alignment vertical="center"/>
    </xf>
    <xf numFmtId="10" fontId="48" fillId="3" borderId="15" xfId="1" applyNumberFormat="1" applyFont="1" applyFill="1" applyBorder="1" applyAlignment="1">
      <alignment vertical="center"/>
    </xf>
    <xf numFmtId="10" fontId="48" fillId="3" borderId="15" xfId="0" applyNumberFormat="1" applyFont="1" applyFill="1" applyBorder="1" applyAlignment="1">
      <alignment vertical="center"/>
    </xf>
    <xf numFmtId="9" fontId="48" fillId="32" borderId="15" xfId="1" applyFont="1" applyFill="1" applyBorder="1" applyAlignment="1">
      <alignment horizontal="center" vertical="center"/>
    </xf>
    <xf numFmtId="10" fontId="15" fillId="32" borderId="18" xfId="1" applyNumberFormat="1" applyFont="1" applyFill="1" applyBorder="1" applyAlignment="1">
      <alignment horizontal="right" vertical="center"/>
    </xf>
    <xf numFmtId="0" fontId="15" fillId="0" borderId="32" xfId="0" applyFont="1" applyFill="1" applyBorder="1" applyAlignment="1">
      <alignment horizontal="left" vertical="center" wrapText="1"/>
    </xf>
    <xf numFmtId="0" fontId="13" fillId="0" borderId="33" xfId="0" applyFont="1" applyBorder="1" applyAlignment="1">
      <alignment vertical="center" wrapText="1"/>
    </xf>
    <xf numFmtId="9" fontId="0" fillId="0" borderId="0" xfId="1" applyFont="1" applyFill="1"/>
    <xf numFmtId="0" fontId="15" fillId="0" borderId="0" xfId="0" applyFont="1" applyFill="1"/>
    <xf numFmtId="10" fontId="48" fillId="7" borderId="56" xfId="1" applyNumberFormat="1" applyFont="1" applyFill="1" applyBorder="1" applyAlignment="1">
      <alignment vertical="center"/>
    </xf>
    <xf numFmtId="10" fontId="48" fillId="7" borderId="46" xfId="1" applyNumberFormat="1" applyFont="1" applyFill="1" applyBorder="1" applyAlignment="1">
      <alignment vertical="center"/>
    </xf>
    <xf numFmtId="0" fontId="21" fillId="0" borderId="33" xfId="0" applyFont="1" applyFill="1" applyBorder="1" applyAlignment="1">
      <alignment vertical="center"/>
    </xf>
    <xf numFmtId="15" fontId="21" fillId="0" borderId="33" xfId="0" applyNumberFormat="1" applyFont="1" applyFill="1" applyBorder="1" applyAlignment="1">
      <alignment vertical="center"/>
    </xf>
    <xf numFmtId="15" fontId="21" fillId="0" borderId="33" xfId="0" applyNumberFormat="1" applyFont="1" applyFill="1" applyBorder="1" applyAlignment="1">
      <alignment horizontal="left" vertical="center"/>
    </xf>
    <xf numFmtId="10" fontId="0" fillId="3" borderId="33" xfId="1" applyNumberFormat="1" applyFont="1" applyFill="1" applyBorder="1" applyAlignment="1">
      <alignment horizontal="right" vertical="center"/>
    </xf>
    <xf numFmtId="10" fontId="0" fillId="32" borderId="34" xfId="1" applyNumberFormat="1" applyFont="1" applyFill="1" applyBorder="1" applyAlignment="1">
      <alignment horizontal="right" vertical="center"/>
    </xf>
    <xf numFmtId="0" fontId="21" fillId="0" borderId="22" xfId="0" applyFont="1" applyFill="1" applyBorder="1" applyAlignment="1">
      <alignment vertical="center"/>
    </xf>
    <xf numFmtId="0" fontId="21" fillId="0" borderId="60" xfId="0" applyFont="1" applyFill="1" applyBorder="1" applyAlignment="1">
      <alignment vertical="center" wrapText="1"/>
    </xf>
    <xf numFmtId="0" fontId="21" fillId="0" borderId="25" xfId="0" applyFont="1" applyBorder="1" applyAlignment="1">
      <alignment vertical="center" wrapText="1"/>
    </xf>
    <xf numFmtId="0" fontId="53" fillId="0" borderId="31" xfId="0" applyFont="1" applyFill="1" applyBorder="1" applyAlignment="1">
      <alignment horizontal="center" vertical="center"/>
    </xf>
    <xf numFmtId="0" fontId="21" fillId="0" borderId="15" xfId="0" applyFont="1" applyFill="1" applyBorder="1" applyAlignment="1">
      <alignment vertical="center"/>
    </xf>
    <xf numFmtId="0" fontId="21" fillId="0" borderId="60" xfId="0" applyFont="1" applyFill="1" applyBorder="1" applyAlignment="1">
      <alignment wrapText="1"/>
    </xf>
    <xf numFmtId="0" fontId="21" fillId="0" borderId="33" xfId="0" applyFont="1" applyFill="1" applyBorder="1" applyAlignment="1">
      <alignment vertical="top" wrapText="1"/>
    </xf>
    <xf numFmtId="10" fontId="14" fillId="32" borderId="34" xfId="1" applyNumberFormat="1" applyFont="1" applyFill="1" applyBorder="1" applyAlignment="1">
      <alignment horizontal="right" vertical="center"/>
    </xf>
    <xf numFmtId="9" fontId="21" fillId="0" borderId="33" xfId="0" applyNumberFormat="1" applyFont="1" applyFill="1" applyBorder="1" applyAlignment="1">
      <alignment horizontal="center" vertical="center" wrapText="1"/>
    </xf>
    <xf numFmtId="9" fontId="15" fillId="3" borderId="53" xfId="0" applyNumberFormat="1" applyFont="1" applyFill="1" applyBorder="1" applyAlignment="1">
      <alignment vertical="center"/>
    </xf>
    <xf numFmtId="10" fontId="14" fillId="3" borderId="56" xfId="1" applyNumberFormat="1" applyFont="1" applyFill="1" applyBorder="1" applyAlignment="1">
      <alignment horizontal="right" vertical="center"/>
    </xf>
    <xf numFmtId="9" fontId="15" fillId="32" borderId="53" xfId="0" applyNumberFormat="1" applyFont="1" applyFill="1" applyBorder="1" applyAlignment="1">
      <alignment vertical="center"/>
    </xf>
    <xf numFmtId="0" fontId="21" fillId="0" borderId="44" xfId="0" applyFont="1" applyFill="1" applyBorder="1" applyAlignment="1">
      <alignment vertical="center" wrapText="1"/>
    </xf>
    <xf numFmtId="0" fontId="21" fillId="0" borderId="47" xfId="0" applyFont="1" applyFill="1" applyBorder="1" applyAlignment="1">
      <alignment vertical="center"/>
    </xf>
    <xf numFmtId="0" fontId="21" fillId="0" borderId="48" xfId="0" applyFont="1" applyFill="1" applyBorder="1" applyAlignment="1">
      <alignment wrapText="1"/>
    </xf>
    <xf numFmtId="0" fontId="21" fillId="0" borderId="28" xfId="0" applyFont="1" applyFill="1" applyBorder="1" applyAlignment="1">
      <alignment vertical="center"/>
    </xf>
    <xf numFmtId="0" fontId="21" fillId="0" borderId="22"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8" xfId="0" applyFont="1" applyFill="1" applyBorder="1" applyAlignment="1">
      <alignment vertical="top" wrapText="1"/>
    </xf>
    <xf numFmtId="0" fontId="13" fillId="0" borderId="32" xfId="0" applyFont="1" applyBorder="1" applyAlignment="1">
      <alignment vertical="center" wrapText="1"/>
    </xf>
    <xf numFmtId="0" fontId="21" fillId="0" borderId="28" xfId="0" applyFont="1" applyFill="1" applyBorder="1" applyAlignment="1">
      <alignment vertical="center" wrapText="1"/>
    </xf>
    <xf numFmtId="0" fontId="2" fillId="2" borderId="45" xfId="0" applyFont="1" applyFill="1" applyBorder="1" applyAlignment="1">
      <alignment horizontal="center" vertical="center" wrapText="1"/>
    </xf>
    <xf numFmtId="0" fontId="25" fillId="2" borderId="45" xfId="0" applyFont="1" applyFill="1" applyBorder="1" applyAlignment="1">
      <alignment horizontal="center" vertical="center" wrapText="1"/>
    </xf>
    <xf numFmtId="9" fontId="21" fillId="3" borderId="33" xfId="0" applyNumberFormat="1" applyFont="1" applyFill="1" applyBorder="1" applyAlignment="1">
      <alignment horizontal="center" vertical="center"/>
    </xf>
    <xf numFmtId="9" fontId="21" fillId="32" borderId="33" xfId="1" applyFont="1" applyFill="1" applyBorder="1" applyAlignment="1">
      <alignment horizontal="center" vertical="center"/>
    </xf>
    <xf numFmtId="9" fontId="21" fillId="32" borderId="33" xfId="0" applyNumberFormat="1" applyFont="1" applyFill="1" applyBorder="1" applyAlignment="1">
      <alignment horizontal="center" vertical="center"/>
    </xf>
    <xf numFmtId="0" fontId="53" fillId="0" borderId="31" xfId="0" applyFont="1" applyFill="1" applyBorder="1" applyAlignment="1">
      <alignment horizontal="center" vertical="center"/>
    </xf>
    <xf numFmtId="0" fontId="21" fillId="0" borderId="33" xfId="0" applyFont="1" applyFill="1" applyBorder="1" applyAlignment="1">
      <alignment horizontal="left" vertical="center" wrapText="1"/>
    </xf>
    <xf numFmtId="9" fontId="21" fillId="3" borderId="33" xfId="1" applyFont="1" applyFill="1" applyBorder="1" applyAlignment="1">
      <alignment horizontal="center" vertical="center"/>
    </xf>
    <xf numFmtId="0" fontId="5" fillId="2" borderId="45" xfId="0" applyFont="1" applyFill="1" applyBorder="1" applyAlignment="1">
      <alignment horizontal="center" vertical="center" wrapText="1"/>
    </xf>
    <xf numFmtId="166" fontId="21" fillId="5" borderId="52" xfId="1" applyNumberFormat="1" applyFont="1" applyFill="1" applyBorder="1" applyAlignment="1">
      <alignment horizontal="center" vertical="center"/>
    </xf>
    <xf numFmtId="166" fontId="21" fillId="4" borderId="52" xfId="1" applyNumberFormat="1" applyFont="1" applyFill="1" applyBorder="1" applyAlignment="1">
      <alignment horizontal="center" vertical="center"/>
    </xf>
    <xf numFmtId="0" fontId="2" fillId="2" borderId="40"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5" fillId="2" borderId="40" xfId="0" applyFont="1" applyFill="1" applyBorder="1" applyAlignment="1">
      <alignment horizontal="center" vertical="center" wrapText="1"/>
    </xf>
    <xf numFmtId="15" fontId="13" fillId="0" borderId="53" xfId="0" applyNumberFormat="1" applyFont="1" applyFill="1" applyBorder="1" applyAlignment="1">
      <alignment vertical="center" wrapText="1"/>
    </xf>
    <xf numFmtId="0" fontId="0" fillId="0" borderId="0" xfId="0" applyFont="1" applyFill="1" applyAlignment="1">
      <alignment horizontal="left" vertical="center"/>
    </xf>
    <xf numFmtId="0" fontId="53" fillId="0" borderId="17" xfId="0" applyFont="1" applyFill="1" applyBorder="1" applyAlignment="1">
      <alignment horizontal="center" vertical="center" wrapText="1"/>
    </xf>
    <xf numFmtId="10" fontId="0" fillId="3" borderId="15" xfId="1" applyNumberFormat="1" applyFont="1" applyFill="1" applyBorder="1" applyAlignment="1">
      <alignment horizontal="right" vertical="center"/>
    </xf>
    <xf numFmtId="10" fontId="0" fillId="32" borderId="15" xfId="1" applyNumberFormat="1" applyFont="1" applyFill="1" applyBorder="1" applyAlignment="1">
      <alignment horizontal="right" vertical="center"/>
    </xf>
    <xf numFmtId="0" fontId="13" fillId="0" borderId="54" xfId="0" applyFont="1" applyFill="1" applyBorder="1" applyAlignment="1">
      <alignment vertical="center" wrapText="1"/>
    </xf>
    <xf numFmtId="0" fontId="53" fillId="0" borderId="35" xfId="0" applyFont="1" applyFill="1" applyBorder="1" applyAlignment="1">
      <alignment horizontal="center" vertical="center" wrapText="1"/>
    </xf>
    <xf numFmtId="10" fontId="0" fillId="32" borderId="33" xfId="1" applyNumberFormat="1" applyFont="1" applyFill="1" applyBorder="1" applyAlignment="1">
      <alignment horizontal="right" vertical="center"/>
    </xf>
    <xf numFmtId="0" fontId="13" fillId="0" borderId="55" xfId="0" applyFont="1" applyFill="1" applyBorder="1" applyAlignment="1">
      <alignment vertical="center" wrapText="1"/>
    </xf>
    <xf numFmtId="0" fontId="78" fillId="0" borderId="0" xfId="3" applyFont="1" applyAlignment="1">
      <alignment vertical="center"/>
    </xf>
    <xf numFmtId="0" fontId="21" fillId="7" borderId="60" xfId="0" applyFont="1" applyFill="1" applyBorder="1" applyAlignment="1">
      <alignment vertical="center" wrapText="1"/>
    </xf>
    <xf numFmtId="3" fontId="21" fillId="32" borderId="21" xfId="0" applyNumberFormat="1" applyFont="1" applyFill="1" applyBorder="1" applyAlignment="1">
      <alignment horizontal="center" vertical="center"/>
    </xf>
    <xf numFmtId="0" fontId="21" fillId="7" borderId="33" xfId="0" applyFont="1" applyFill="1" applyBorder="1" applyAlignment="1">
      <alignment vertical="center" wrapText="1"/>
    </xf>
    <xf numFmtId="3" fontId="21" fillId="32" borderId="26" xfId="0" applyNumberFormat="1" applyFont="1" applyFill="1" applyBorder="1" applyAlignment="1">
      <alignment horizontal="center" vertical="center"/>
    </xf>
    <xf numFmtId="0" fontId="53" fillId="0" borderId="228" xfId="0" applyFont="1" applyFill="1" applyBorder="1" applyAlignment="1">
      <alignment horizontal="center" vertical="center"/>
    </xf>
    <xf numFmtId="0" fontId="21" fillId="0" borderId="229" xfId="0" applyFont="1" applyBorder="1" applyAlignment="1">
      <alignment vertical="center" wrapText="1"/>
    </xf>
    <xf numFmtId="0" fontId="21" fillId="0" borderId="229" xfId="0" applyFont="1" applyBorder="1" applyAlignment="1">
      <alignment horizontal="left" vertical="center" wrapText="1"/>
    </xf>
    <xf numFmtId="15" fontId="21" fillId="0" borderId="229" xfId="0" applyNumberFormat="1" applyFont="1" applyFill="1" applyBorder="1" applyAlignment="1">
      <alignment vertical="center" wrapText="1"/>
    </xf>
    <xf numFmtId="9" fontId="21" fillId="3" borderId="229" xfId="0" applyNumberFormat="1" applyFont="1" applyFill="1" applyBorder="1" applyAlignment="1">
      <alignment horizontal="center" vertical="center"/>
    </xf>
    <xf numFmtId="9" fontId="21" fillId="3" borderId="229" xfId="1" applyFont="1" applyFill="1" applyBorder="1" applyAlignment="1">
      <alignment horizontal="center" vertical="center"/>
    </xf>
    <xf numFmtId="9" fontId="21" fillId="32" borderId="229" xfId="0" applyNumberFormat="1" applyFont="1" applyFill="1" applyBorder="1" applyAlignment="1">
      <alignment horizontal="center" vertical="center"/>
    </xf>
    <xf numFmtId="166" fontId="21" fillId="4" borderId="229" xfId="1" applyNumberFormat="1" applyFont="1" applyFill="1" applyBorder="1" applyAlignment="1">
      <alignment horizontal="center" vertical="center"/>
    </xf>
    <xf numFmtId="166" fontId="21" fillId="5" borderId="230" xfId="1" applyNumberFormat="1" applyFont="1" applyFill="1" applyBorder="1" applyAlignment="1">
      <alignment horizontal="center" vertical="center"/>
    </xf>
    <xf numFmtId="166" fontId="21" fillId="5" borderId="34" xfId="1" applyNumberFormat="1" applyFont="1" applyFill="1" applyBorder="1" applyAlignment="1">
      <alignment horizontal="center" vertical="center"/>
    </xf>
    <xf numFmtId="0" fontId="0" fillId="0" borderId="33" xfId="0" applyBorder="1" applyAlignment="1">
      <alignment vertical="center" wrapText="1"/>
    </xf>
    <xf numFmtId="0" fontId="24" fillId="3" borderId="56" xfId="0" applyFont="1" applyFill="1" applyBorder="1" applyAlignment="1">
      <alignment vertical="center"/>
    </xf>
    <xf numFmtId="9" fontId="15" fillId="3" borderId="56" xfId="0" applyNumberFormat="1" applyFont="1" applyFill="1" applyBorder="1" applyAlignment="1">
      <alignment vertical="center"/>
    </xf>
    <xf numFmtId="0" fontId="24" fillId="32" borderId="56" xfId="0" applyFont="1" applyFill="1" applyBorder="1" applyAlignment="1">
      <alignment vertical="center"/>
    </xf>
    <xf numFmtId="9" fontId="15" fillId="32" borderId="56" xfId="0" applyNumberFormat="1" applyFont="1" applyFill="1" applyBorder="1" applyAlignment="1">
      <alignment vertical="center"/>
    </xf>
    <xf numFmtId="10" fontId="0" fillId="32" borderId="33" xfId="1" applyNumberFormat="1" applyFont="1" applyFill="1" applyBorder="1" applyAlignment="1">
      <alignment vertical="center"/>
    </xf>
    <xf numFmtId="0" fontId="24" fillId="0" borderId="53" xfId="0" applyFont="1" applyBorder="1" applyAlignment="1">
      <alignment vertical="center"/>
    </xf>
    <xf numFmtId="9" fontId="24" fillId="0" borderId="53" xfId="0" applyNumberFormat="1" applyFont="1" applyBorder="1" applyAlignment="1">
      <alignment vertical="center"/>
    </xf>
    <xf numFmtId="0" fontId="79" fillId="2" borderId="109" xfId="8" applyFont="1" applyFill="1" applyBorder="1" applyAlignment="1" applyProtection="1">
      <alignment horizontal="left" vertical="center" wrapText="1"/>
    </xf>
    <xf numFmtId="0" fontId="79" fillId="2" borderId="110" xfId="8" applyFont="1" applyFill="1" applyBorder="1" applyAlignment="1" applyProtection="1">
      <alignment horizontal="center" vertical="center" wrapText="1"/>
    </xf>
    <xf numFmtId="0" fontId="80" fillId="2" borderId="110" xfId="8" applyFont="1" applyFill="1" applyBorder="1" applyAlignment="1" applyProtection="1">
      <alignment horizontal="center" vertical="center" wrapText="1"/>
    </xf>
    <xf numFmtId="1" fontId="79" fillId="2" borderId="110" xfId="8" applyNumberFormat="1" applyFont="1" applyFill="1" applyBorder="1" applyAlignment="1" applyProtection="1">
      <alignment horizontal="center" vertical="center" wrapText="1"/>
      <protection locked="0"/>
    </xf>
    <xf numFmtId="0" fontId="79" fillId="2" borderId="111" xfId="8" applyFont="1" applyFill="1" applyBorder="1" applyAlignment="1" applyProtection="1">
      <alignment horizontal="center" vertical="center" wrapText="1"/>
    </xf>
    <xf numFmtId="0" fontId="21" fillId="0" borderId="56" xfId="9" applyFont="1" applyFill="1" applyBorder="1" applyAlignment="1">
      <alignment horizontal="left" vertical="top"/>
    </xf>
    <xf numFmtId="3" fontId="21" fillId="0" borderId="56" xfId="9" applyNumberFormat="1" applyFont="1" applyFill="1" applyBorder="1" applyAlignment="1">
      <alignment horizontal="right" vertical="center"/>
    </xf>
    <xf numFmtId="0" fontId="81" fillId="0" borderId="56" xfId="3" applyFont="1" applyBorder="1" applyAlignment="1" applyProtection="1">
      <protection locked="0"/>
    </xf>
    <xf numFmtId="3" fontId="21" fillId="0" borderId="56" xfId="9" applyNumberFormat="1" applyFont="1" applyBorder="1" applyAlignment="1">
      <alignment horizontal="right" vertical="center"/>
    </xf>
    <xf numFmtId="41" fontId="1" fillId="0" borderId="0" xfId="0" applyNumberFormat="1" applyFont="1" applyProtection="1">
      <protection locked="0"/>
    </xf>
    <xf numFmtId="166" fontId="21" fillId="5" borderId="22" xfId="1" applyNumberFormat="1" applyFont="1" applyFill="1" applyBorder="1" applyAlignment="1">
      <alignment horizontal="center" vertical="center"/>
    </xf>
    <xf numFmtId="166" fontId="21" fillId="5" borderId="28" xfId="1" applyNumberFormat="1" applyFont="1" applyFill="1" applyBorder="1" applyAlignment="1">
      <alignment horizontal="center" vertical="center"/>
    </xf>
    <xf numFmtId="166" fontId="21" fillId="5" borderId="76" xfId="1" applyNumberFormat="1" applyFont="1" applyFill="1" applyBorder="1" applyAlignment="1">
      <alignment horizontal="center" vertical="center"/>
    </xf>
    <xf numFmtId="0" fontId="0" fillId="0" borderId="32" xfId="0" applyFont="1" applyFill="1" applyBorder="1" applyAlignment="1">
      <alignment horizontal="left" vertical="center" wrapText="1"/>
    </xf>
    <xf numFmtId="9" fontId="21" fillId="3" borderId="28" xfId="0" applyNumberFormat="1" applyFont="1" applyFill="1" applyBorder="1" applyAlignment="1">
      <alignment horizontal="center" vertical="center"/>
    </xf>
    <xf numFmtId="9" fontId="21" fillId="3" borderId="22" xfId="0" applyNumberFormat="1" applyFont="1" applyFill="1" applyBorder="1" applyAlignment="1">
      <alignment horizontal="center" vertical="center"/>
    </xf>
    <xf numFmtId="9" fontId="21" fillId="32" borderId="28" xfId="1" applyFont="1" applyFill="1" applyBorder="1" applyAlignment="1">
      <alignment horizontal="center" vertical="center"/>
    </xf>
    <xf numFmtId="9" fontId="21" fillId="32" borderId="22" xfId="1" applyFont="1" applyFill="1" applyBorder="1" applyAlignment="1">
      <alignment horizontal="center" vertical="center"/>
    </xf>
    <xf numFmtId="10" fontId="0" fillId="0" borderId="0" xfId="1" applyNumberFormat="1" applyFont="1" applyFill="1"/>
    <xf numFmtId="0" fontId="7" fillId="0" borderId="71" xfId="0" applyFont="1" applyBorder="1" applyAlignment="1">
      <alignment horizontal="left" vertical="top" wrapText="1"/>
    </xf>
    <xf numFmtId="0" fontId="7" fillId="0" borderId="231" xfId="0" applyFont="1" applyBorder="1" applyAlignment="1">
      <alignment horizontal="justify" vertical="top" wrapText="1"/>
    </xf>
    <xf numFmtId="0" fontId="13" fillId="0" borderId="78" xfId="0" applyFont="1" applyFill="1" applyBorder="1" applyAlignment="1">
      <alignment horizontal="left" vertical="top" wrapText="1"/>
    </xf>
    <xf numFmtId="0" fontId="13" fillId="12" borderId="75" xfId="0" applyFont="1" applyFill="1" applyBorder="1" applyAlignment="1">
      <alignment horizontal="left" vertical="center" wrapText="1"/>
    </xf>
    <xf numFmtId="0" fontId="13" fillId="6" borderId="20" xfId="0" applyFont="1" applyFill="1" applyBorder="1" applyAlignment="1">
      <alignment horizontal="left" vertical="top" wrapText="1"/>
    </xf>
    <xf numFmtId="0" fontId="30" fillId="7" borderId="0" xfId="0" applyFont="1" applyFill="1" applyBorder="1" applyAlignment="1">
      <alignment horizontal="center" vertical="center"/>
    </xf>
    <xf numFmtId="0" fontId="13" fillId="7" borderId="0" xfId="0" applyFont="1" applyFill="1" applyAlignment="1">
      <alignment horizontal="left" vertical="center"/>
    </xf>
    <xf numFmtId="0" fontId="13" fillId="7" borderId="0" xfId="0" applyFont="1" applyFill="1" applyAlignment="1">
      <alignment horizontal="center" vertical="center"/>
    </xf>
    <xf numFmtId="166" fontId="35" fillId="7" borderId="53" xfId="0" applyNumberFormat="1" applyFont="1" applyFill="1" applyBorder="1" applyAlignment="1">
      <alignment horizontal="center" vertical="center"/>
    </xf>
    <xf numFmtId="0" fontId="0" fillId="0" borderId="0" xfId="0"/>
    <xf numFmtId="0" fontId="0" fillId="35" borderId="233" xfId="0" applyFill="1" applyBorder="1" applyAlignment="1" applyProtection="1">
      <alignment vertical="center"/>
      <protection locked="0"/>
    </xf>
    <xf numFmtId="0" fontId="83" fillId="34" borderId="232" xfId="0" applyFont="1" applyFill="1" applyBorder="1" applyAlignment="1">
      <alignment horizontal="center" vertical="center"/>
    </xf>
    <xf numFmtId="0" fontId="11" fillId="0" borderId="0" xfId="0" applyFont="1" applyAlignment="1"/>
    <xf numFmtId="0" fontId="3" fillId="0" borderId="0" xfId="0" applyFont="1" applyAlignment="1"/>
    <xf numFmtId="0" fontId="83" fillId="34" borderId="232" xfId="0" applyFont="1" applyFill="1" applyBorder="1" applyAlignment="1">
      <alignment horizontal="center" vertical="center"/>
    </xf>
    <xf numFmtId="0" fontId="83" fillId="34" borderId="232" xfId="0" applyFont="1" applyFill="1" applyBorder="1" applyAlignment="1">
      <alignment horizontal="center" vertical="center" wrapText="1"/>
    </xf>
    <xf numFmtId="0" fontId="0" fillId="35" borderId="233" xfId="0" applyFill="1" applyBorder="1" applyAlignment="1" applyProtection="1">
      <alignment vertical="center" wrapText="1"/>
      <protection locked="0"/>
    </xf>
    <xf numFmtId="0" fontId="11" fillId="0" borderId="0" xfId="0" applyFont="1" applyAlignment="1">
      <alignment wrapText="1"/>
    </xf>
    <xf numFmtId="0" fontId="3" fillId="0" borderId="0" xfId="0" applyFont="1" applyAlignment="1">
      <alignment wrapText="1"/>
    </xf>
    <xf numFmtId="0" fontId="0" fillId="0" borderId="0" xfId="0" applyAlignment="1">
      <alignment horizontal="left" wrapText="1"/>
    </xf>
    <xf numFmtId="0" fontId="0" fillId="0" borderId="0" xfId="0" applyFont="1" applyFill="1" applyAlignment="1">
      <alignment horizontal="left" wrapText="1"/>
    </xf>
    <xf numFmtId="3" fontId="0" fillId="35" borderId="233" xfId="0" applyNumberFormat="1" applyFill="1" applyBorder="1" applyAlignment="1" applyProtection="1">
      <alignment vertical="center"/>
      <protection locked="0"/>
    </xf>
    <xf numFmtId="0" fontId="0" fillId="35" borderId="233" xfId="0" applyFill="1" applyBorder="1" applyAlignment="1" applyProtection="1">
      <alignment horizontal="left" vertical="center" wrapText="1"/>
      <protection locked="0"/>
    </xf>
    <xf numFmtId="10" fontId="0" fillId="23" borderId="33" xfId="0" applyNumberFormat="1" applyFont="1" applyFill="1" applyBorder="1" applyAlignment="1">
      <alignment horizontal="center" vertical="center"/>
    </xf>
    <xf numFmtId="10" fontId="0" fillId="23" borderId="32" xfId="1" applyNumberFormat="1" applyFont="1" applyFill="1" applyBorder="1" applyAlignment="1">
      <alignment vertical="center"/>
    </xf>
    <xf numFmtId="10" fontId="0" fillId="8" borderId="33" xfId="0" applyNumberFormat="1" applyFont="1" applyFill="1" applyBorder="1" applyAlignment="1">
      <alignment horizontal="center" vertical="center"/>
    </xf>
    <xf numFmtId="0" fontId="2" fillId="2" borderId="45"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12" fillId="2" borderId="45" xfId="0" applyFont="1" applyFill="1" applyBorder="1" applyAlignment="1">
      <alignment horizontal="center" vertical="center" wrapText="1"/>
    </xf>
    <xf numFmtId="10" fontId="12" fillId="2" borderId="45" xfId="1" applyNumberFormat="1" applyFont="1" applyFill="1" applyBorder="1" applyAlignment="1">
      <alignment horizontal="center" vertical="center" wrapText="1"/>
    </xf>
    <xf numFmtId="10" fontId="12" fillId="2" borderId="45" xfId="0" applyNumberFormat="1" applyFont="1" applyFill="1" applyBorder="1" applyAlignment="1">
      <alignment horizontal="center" vertical="center" wrapText="1"/>
    </xf>
    <xf numFmtId="166" fontId="15" fillId="0" borderId="55" xfId="0" applyNumberFormat="1" applyFont="1" applyBorder="1" applyAlignment="1">
      <alignment horizontal="center" vertical="center"/>
    </xf>
    <xf numFmtId="0" fontId="2" fillId="2" borderId="237" xfId="0" applyFont="1" applyFill="1" applyBorder="1" applyAlignment="1">
      <alignment horizontal="center" vertical="center" wrapText="1"/>
    </xf>
    <xf numFmtId="0" fontId="12" fillId="2" borderId="238" xfId="0" applyFont="1" applyFill="1" applyBorder="1" applyAlignment="1">
      <alignment horizontal="center" vertical="center" wrapText="1"/>
    </xf>
    <xf numFmtId="10" fontId="0" fillId="8" borderId="240" xfId="1" applyNumberFormat="1" applyFont="1" applyFill="1" applyBorder="1" applyAlignment="1">
      <alignment vertical="center"/>
    </xf>
    <xf numFmtId="0" fontId="0" fillId="0" borderId="244" xfId="0" applyFont="1" applyFill="1" applyBorder="1" applyAlignment="1">
      <alignment horizontal="center" vertical="center" textRotation="90" wrapText="1"/>
    </xf>
    <xf numFmtId="0" fontId="0" fillId="0" borderId="245" xfId="0" applyFont="1" applyFill="1" applyBorder="1" applyAlignment="1">
      <alignment horizontal="center" vertical="center" textRotation="90" wrapText="1"/>
    </xf>
    <xf numFmtId="0" fontId="0" fillId="0" borderId="245" xfId="0" applyFont="1" applyFill="1" applyBorder="1" applyAlignment="1">
      <alignment horizontal="left" vertical="center" wrapText="1"/>
    </xf>
    <xf numFmtId="0" fontId="15" fillId="0" borderId="246" xfId="0" applyFont="1" applyFill="1" applyBorder="1" applyAlignment="1">
      <alignment horizontal="center" vertical="center"/>
    </xf>
    <xf numFmtId="0" fontId="15" fillId="0" borderId="247" xfId="0" applyFont="1" applyFill="1" applyBorder="1"/>
    <xf numFmtId="0" fontId="15" fillId="0" borderId="247" xfId="0" applyFont="1" applyFill="1" applyBorder="1" applyAlignment="1">
      <alignment horizontal="left"/>
    </xf>
    <xf numFmtId="0" fontId="77" fillId="0" borderId="247" xfId="0" applyFont="1" applyFill="1" applyBorder="1"/>
    <xf numFmtId="0" fontId="11" fillId="0" borderId="247" xfId="0" applyFont="1" applyFill="1" applyBorder="1" applyAlignment="1">
      <alignment horizontal="center" vertical="center" wrapText="1"/>
    </xf>
    <xf numFmtId="10" fontId="15" fillId="32" borderId="147" xfId="0" applyNumberFormat="1" applyFont="1" applyFill="1" applyBorder="1" applyAlignment="1">
      <alignment horizontal="center" vertical="center"/>
    </xf>
    <xf numFmtId="9" fontId="15" fillId="32" borderId="147" xfId="0" applyNumberFormat="1" applyFont="1" applyFill="1" applyBorder="1" applyAlignment="1">
      <alignment horizontal="center" vertical="center"/>
    </xf>
    <xf numFmtId="10" fontId="15" fillId="32" borderId="250" xfId="1" applyNumberFormat="1" applyFont="1" applyFill="1" applyBorder="1" applyAlignment="1">
      <alignment vertical="center"/>
    </xf>
    <xf numFmtId="10" fontId="15" fillId="32" borderId="249" xfId="1" applyNumberFormat="1" applyFont="1" applyFill="1" applyBorder="1" applyAlignment="1">
      <alignment vertical="center"/>
    </xf>
    <xf numFmtId="0" fontId="15" fillId="32" borderId="146" xfId="0" applyFont="1" applyFill="1" applyBorder="1" applyAlignment="1">
      <alignment vertical="center" wrapText="1"/>
    </xf>
    <xf numFmtId="10" fontId="0" fillId="8" borderId="15" xfId="0" applyNumberFormat="1" applyFont="1" applyFill="1" applyBorder="1" applyAlignment="1">
      <alignment horizontal="center" vertical="center"/>
    </xf>
    <xf numFmtId="10" fontId="0" fillId="8" borderId="253" xfId="1" applyNumberFormat="1" applyFont="1" applyFill="1" applyBorder="1" applyAlignment="1">
      <alignment vertical="center"/>
    </xf>
    <xf numFmtId="0" fontId="15" fillId="0" borderId="100"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1" fillId="0" borderId="0" xfId="0" applyFont="1" applyAlignment="1">
      <alignment horizontal="center"/>
    </xf>
    <xf numFmtId="0" fontId="3" fillId="0" borderId="0" xfId="0" applyFont="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6" fillId="0" borderId="12"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26" xfId="0" applyFont="1" applyFill="1" applyBorder="1" applyAlignment="1">
      <alignment horizontal="center" vertical="center" textRotation="90" wrapText="1"/>
    </xf>
    <xf numFmtId="0" fontId="6" fillId="0" borderId="1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8" fillId="0" borderId="98"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30" xfId="0" applyFont="1" applyFill="1" applyBorder="1" applyAlignment="1">
      <alignment horizontal="left" vertical="center" wrapText="1"/>
    </xf>
    <xf numFmtId="166" fontId="21" fillId="5" borderId="22" xfId="1" applyNumberFormat="1" applyFont="1" applyFill="1" applyBorder="1" applyAlignment="1">
      <alignment horizontal="center" vertical="center"/>
    </xf>
    <xf numFmtId="166" fontId="21" fillId="5" borderId="28" xfId="1" applyNumberFormat="1" applyFont="1" applyFill="1" applyBorder="1" applyAlignment="1">
      <alignment horizontal="center" vertical="center"/>
    </xf>
    <xf numFmtId="15" fontId="13" fillId="0" borderId="97" xfId="0" applyNumberFormat="1" applyFont="1" applyFill="1" applyBorder="1" applyAlignment="1">
      <alignment horizontal="left" vertical="center" wrapText="1"/>
    </xf>
    <xf numFmtId="15" fontId="13" fillId="0" borderId="32" xfId="0" applyNumberFormat="1" applyFont="1" applyFill="1" applyBorder="1" applyAlignment="1">
      <alignment horizontal="left" vertical="center" wrapText="1"/>
    </xf>
    <xf numFmtId="0" fontId="6" fillId="0" borderId="21" xfId="0" applyFont="1" applyFill="1" applyBorder="1" applyAlignment="1">
      <alignment horizontal="center" vertical="center" textRotation="90" wrapText="1"/>
    </xf>
    <xf numFmtId="0" fontId="6" fillId="0" borderId="25" xfId="0" applyFont="1" applyBorder="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left" vertical="center" wrapText="1"/>
    </xf>
    <xf numFmtId="15" fontId="0" fillId="0" borderId="25" xfId="0" applyNumberFormat="1" applyFont="1" applyFill="1" applyBorder="1" applyAlignment="1">
      <alignment horizontal="left" vertical="center" wrapText="1"/>
    </xf>
    <xf numFmtId="15" fontId="0" fillId="0" borderId="27" xfId="0" applyNumberFormat="1" applyFont="1" applyFill="1" applyBorder="1" applyAlignment="1">
      <alignment horizontal="left" vertical="center" wrapText="1"/>
    </xf>
    <xf numFmtId="9" fontId="0" fillId="23" borderId="22" xfId="0" applyNumberFormat="1" applyFont="1" applyFill="1" applyBorder="1" applyAlignment="1">
      <alignment horizontal="center" vertical="center"/>
    </xf>
    <xf numFmtId="0" fontId="0" fillId="23" borderId="28" xfId="0" applyFont="1" applyFill="1" applyBorder="1" applyAlignment="1">
      <alignment horizontal="center" vertical="center"/>
    </xf>
    <xf numFmtId="10" fontId="0" fillId="23" borderId="22" xfId="0" applyNumberFormat="1" applyFont="1" applyFill="1" applyBorder="1" applyAlignment="1">
      <alignment horizontal="center" vertical="center"/>
    </xf>
    <xf numFmtId="10" fontId="0" fillId="23" borderId="28" xfId="0" applyNumberFormat="1" applyFont="1" applyFill="1" applyBorder="1" applyAlignment="1">
      <alignment horizontal="center" vertical="center"/>
    </xf>
    <xf numFmtId="10" fontId="0" fillId="23" borderId="86" xfId="1" applyNumberFormat="1" applyFont="1" applyFill="1" applyBorder="1" applyAlignment="1">
      <alignment vertical="center"/>
    </xf>
    <xf numFmtId="10" fontId="0" fillId="23" borderId="33" xfId="1" applyNumberFormat="1" applyFont="1" applyFill="1" applyBorder="1" applyAlignment="1">
      <alignment vertical="center"/>
    </xf>
    <xf numFmtId="166" fontId="21" fillId="4" borderId="22" xfId="1" applyNumberFormat="1" applyFont="1" applyFill="1" applyBorder="1" applyAlignment="1">
      <alignment horizontal="center" vertical="center"/>
    </xf>
    <xf numFmtId="166" fontId="21" fillId="4" borderId="28" xfId="1" applyNumberFormat="1"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1" xfId="0" applyFont="1" applyFill="1" applyBorder="1" applyAlignment="1">
      <alignment horizontal="center" vertical="center" textRotation="90" wrapText="1"/>
    </xf>
    <xf numFmtId="0" fontId="0" fillId="0" borderId="26" xfId="0" applyFont="1" applyFill="1" applyBorder="1" applyAlignment="1">
      <alignment horizontal="center" vertical="center" textRotation="90" wrapText="1"/>
    </xf>
    <xf numFmtId="0" fontId="0" fillId="0" borderId="21"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6" fillId="0" borderId="24" xfId="0" applyFont="1" applyBorder="1" applyAlignment="1">
      <alignment horizontal="left" vertical="center" wrapText="1"/>
    </xf>
    <xf numFmtId="0" fontId="6" fillId="0" borderId="30" xfId="0" applyFont="1" applyBorder="1" applyAlignment="1">
      <alignment horizontal="left" vertical="center" wrapText="1"/>
    </xf>
    <xf numFmtId="0" fontId="6" fillId="0" borderId="22" xfId="0" applyFont="1" applyBorder="1" applyAlignment="1">
      <alignment horizontal="left" vertical="center" wrapText="1"/>
    </xf>
    <xf numFmtId="0" fontId="6" fillId="0" borderId="28" xfId="0" applyFont="1" applyBorder="1" applyAlignment="1">
      <alignment horizontal="left" vertical="center" wrapText="1"/>
    </xf>
    <xf numFmtId="15" fontId="0" fillId="0" borderId="25" xfId="0" applyNumberFormat="1" applyFont="1" applyBorder="1" applyAlignment="1">
      <alignment horizontal="left" vertical="center" wrapText="1"/>
    </xf>
    <xf numFmtId="15" fontId="0" fillId="0" borderId="27" xfId="0" applyNumberFormat="1" applyFont="1" applyBorder="1" applyAlignment="1">
      <alignment horizontal="left" vertical="center" wrapText="1"/>
    </xf>
    <xf numFmtId="10" fontId="0" fillId="23" borderId="86" xfId="0" applyNumberFormat="1" applyFont="1" applyFill="1" applyBorder="1" applyAlignment="1">
      <alignment horizontal="center" vertical="center"/>
    </xf>
    <xf numFmtId="10" fontId="0" fillId="23" borderId="33" xfId="0" applyNumberFormat="1" applyFont="1" applyFill="1" applyBorder="1" applyAlignment="1">
      <alignment horizontal="center" vertical="center"/>
    </xf>
    <xf numFmtId="10" fontId="0" fillId="23" borderId="86" xfId="1" applyNumberFormat="1" applyFont="1" applyFill="1" applyBorder="1" applyAlignment="1">
      <alignment horizontal="center" vertical="center"/>
    </xf>
    <xf numFmtId="10" fontId="0" fillId="23" borderId="33" xfId="1" applyNumberFormat="1" applyFont="1" applyFill="1" applyBorder="1" applyAlignment="1">
      <alignment horizontal="center" vertical="center"/>
    </xf>
    <xf numFmtId="0" fontId="6" fillId="0" borderId="21"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53" fillId="0" borderId="98" xfId="0" applyFont="1" applyFill="1" applyBorder="1" applyAlignment="1">
      <alignment horizontal="center" vertical="center" wrapText="1"/>
    </xf>
    <xf numFmtId="0" fontId="53" fillId="0" borderId="99" xfId="0" applyFont="1" applyFill="1" applyBorder="1" applyAlignment="1">
      <alignment horizontal="center" vertical="center" wrapText="1"/>
    </xf>
    <xf numFmtId="0" fontId="0" fillId="0" borderId="24"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8" fillId="0" borderId="98" xfId="0" applyFont="1" applyFill="1" applyBorder="1" applyAlignment="1">
      <alignment horizontal="left" vertical="center" wrapText="1"/>
    </xf>
    <xf numFmtId="0" fontId="8" fillId="0" borderId="99"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8" xfId="0" applyFont="1" applyFill="1" applyBorder="1" applyAlignment="1">
      <alignment horizontal="left" vertical="center" wrapText="1"/>
    </xf>
    <xf numFmtId="15" fontId="0" fillId="0" borderId="25" xfId="0" applyNumberFormat="1" applyFont="1" applyFill="1" applyBorder="1" applyAlignment="1">
      <alignment horizontal="right" vertical="center" wrapText="1"/>
    </xf>
    <xf numFmtId="15" fontId="0" fillId="0" borderId="27" xfId="0" applyNumberFormat="1" applyFont="1" applyFill="1" applyBorder="1" applyAlignment="1">
      <alignment horizontal="right" vertical="center" wrapText="1"/>
    </xf>
    <xf numFmtId="0" fontId="13" fillId="0" borderId="25" xfId="0" applyFont="1" applyFill="1" applyBorder="1" applyAlignment="1">
      <alignment horizontal="left" vertical="center" wrapText="1"/>
    </xf>
    <xf numFmtId="0" fontId="13" fillId="0" borderId="27" xfId="0" applyFont="1" applyFill="1" applyBorder="1" applyAlignment="1">
      <alignment horizontal="left" vertical="center" wrapText="1"/>
    </xf>
    <xf numFmtId="166" fontId="21" fillId="5" borderId="47" xfId="1" applyNumberFormat="1" applyFont="1" applyFill="1" applyBorder="1" applyAlignment="1">
      <alignment horizontal="center" vertical="center"/>
    </xf>
    <xf numFmtId="10" fontId="0" fillId="8" borderId="22" xfId="0" applyNumberFormat="1" applyFont="1" applyFill="1" applyBorder="1" applyAlignment="1">
      <alignment horizontal="center" vertical="center"/>
    </xf>
    <xf numFmtId="10" fontId="0" fillId="8" borderId="28" xfId="0" applyNumberFormat="1" applyFont="1" applyFill="1" applyBorder="1" applyAlignment="1">
      <alignment horizontal="center" vertical="center"/>
    </xf>
    <xf numFmtId="9" fontId="0" fillId="8" borderId="22" xfId="0" applyNumberFormat="1" applyFont="1" applyFill="1" applyBorder="1" applyAlignment="1">
      <alignment horizontal="center" vertical="center"/>
    </xf>
    <xf numFmtId="0" fontId="0" fillId="8" borderId="28" xfId="0" applyFont="1" applyFill="1" applyBorder="1" applyAlignment="1">
      <alignment horizontal="center" vertical="center"/>
    </xf>
    <xf numFmtId="10" fontId="0" fillId="8" borderId="43" xfId="1" applyNumberFormat="1" applyFont="1" applyFill="1" applyBorder="1" applyAlignment="1">
      <alignment vertical="center"/>
    </xf>
    <xf numFmtId="10" fontId="0" fillId="8" borderId="33" xfId="1" applyNumberFormat="1" applyFont="1" applyFill="1" applyBorder="1" applyAlignment="1">
      <alignment vertical="center"/>
    </xf>
    <xf numFmtId="10" fontId="0" fillId="23" borderId="51" xfId="1" applyNumberFormat="1" applyFont="1" applyFill="1" applyBorder="1" applyAlignment="1">
      <alignment vertical="center"/>
    </xf>
    <xf numFmtId="10" fontId="0" fillId="23" borderId="32" xfId="1" applyNumberFormat="1" applyFont="1" applyFill="1" applyBorder="1" applyAlignment="1">
      <alignment vertical="center"/>
    </xf>
    <xf numFmtId="166" fontId="21" fillId="4" borderId="76" xfId="1" applyNumberFormat="1" applyFont="1" applyFill="1" applyBorder="1" applyAlignment="1">
      <alignment horizontal="center" vertical="center"/>
    </xf>
    <xf numFmtId="10" fontId="0" fillId="23" borderId="43" xfId="1" applyNumberFormat="1" applyFont="1" applyFill="1" applyBorder="1" applyAlignment="1">
      <alignment horizontal="center" vertical="center"/>
    </xf>
    <xf numFmtId="166" fontId="21" fillId="5" borderId="76" xfId="1" applyNumberFormat="1" applyFont="1" applyFill="1" applyBorder="1" applyAlignment="1">
      <alignment horizontal="center" vertical="center"/>
    </xf>
    <xf numFmtId="10" fontId="0" fillId="8" borderId="43" xfId="0" applyNumberFormat="1" applyFont="1" applyFill="1" applyBorder="1" applyAlignment="1">
      <alignment horizontal="center" vertical="center"/>
    </xf>
    <xf numFmtId="10" fontId="0" fillId="8" borderId="33" xfId="0" applyNumberFormat="1" applyFont="1" applyFill="1" applyBorder="1" applyAlignment="1">
      <alignment horizontal="center" vertical="center"/>
    </xf>
    <xf numFmtId="0" fontId="1" fillId="0" borderId="25" xfId="0" applyFont="1" applyFill="1" applyBorder="1" applyAlignment="1">
      <alignment horizontal="center"/>
    </xf>
    <xf numFmtId="0" fontId="1" fillId="0" borderId="27" xfId="0" applyFont="1" applyFill="1" applyBorder="1" applyAlignment="1">
      <alignment horizontal="center"/>
    </xf>
    <xf numFmtId="0" fontId="2" fillId="2" borderId="45" xfId="0" applyFont="1" applyFill="1" applyBorder="1" applyAlignment="1">
      <alignment horizontal="center" vertical="center" wrapText="1"/>
    </xf>
    <xf numFmtId="10" fontId="0" fillId="23" borderId="43" xfId="0" applyNumberFormat="1"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53" fillId="0" borderId="23" xfId="0" applyFont="1" applyFill="1" applyBorder="1" applyAlignment="1">
      <alignment horizontal="left" vertical="center" wrapText="1"/>
    </xf>
    <xf numFmtId="0" fontId="53" fillId="0" borderId="29" xfId="0" applyFont="1" applyFill="1" applyBorder="1" applyAlignment="1">
      <alignment horizontal="left" vertical="center" wrapText="1"/>
    </xf>
    <xf numFmtId="0" fontId="13" fillId="0" borderId="25" xfId="0" applyFont="1" applyFill="1" applyBorder="1" applyAlignment="1">
      <alignment horizontal="left" vertical="top" wrapText="1"/>
    </xf>
    <xf numFmtId="0" fontId="13" fillId="0" borderId="27" xfId="0" applyFont="1" applyFill="1" applyBorder="1" applyAlignment="1">
      <alignment horizontal="left" vertical="top" wrapText="1"/>
    </xf>
    <xf numFmtId="0" fontId="0" fillId="0" borderId="25" xfId="0" applyFont="1" applyFill="1" applyBorder="1" applyAlignment="1">
      <alignment horizontal="left" vertical="center"/>
    </xf>
    <xf numFmtId="0" fontId="0" fillId="0" borderId="27" xfId="0" applyFont="1" applyFill="1" applyBorder="1" applyAlignment="1">
      <alignment horizontal="left" vertical="center"/>
    </xf>
    <xf numFmtId="0" fontId="37" fillId="0" borderId="25" xfId="0" applyFont="1" applyFill="1" applyBorder="1" applyAlignment="1">
      <alignment horizontal="left" vertical="center" wrapText="1"/>
    </xf>
    <xf numFmtId="0" fontId="37" fillId="0" borderId="27" xfId="0" applyFont="1" applyFill="1" applyBorder="1" applyAlignment="1">
      <alignment horizontal="left" vertical="center" wrapText="1"/>
    </xf>
    <xf numFmtId="0" fontId="13" fillId="0" borderId="13" xfId="0" applyFont="1" applyFill="1" applyBorder="1" applyAlignment="1">
      <alignment horizontal="left" vertical="top" wrapText="1"/>
    </xf>
    <xf numFmtId="15" fontId="0" fillId="0" borderId="83" xfId="0" applyNumberFormat="1" applyFont="1" applyFill="1" applyBorder="1" applyAlignment="1">
      <alignment horizontal="left" vertical="center" wrapText="1"/>
    </xf>
    <xf numFmtId="15" fontId="0" fillId="0" borderId="85" xfId="0" applyNumberFormat="1" applyFont="1" applyFill="1" applyBorder="1" applyAlignment="1">
      <alignment horizontal="left" vertical="center" wrapText="1"/>
    </xf>
    <xf numFmtId="9" fontId="0" fillId="8" borderId="47" xfId="0" applyNumberFormat="1" applyFont="1" applyFill="1" applyBorder="1" applyAlignment="1">
      <alignment horizontal="center" vertical="center"/>
    </xf>
    <xf numFmtId="166" fontId="21" fillId="4" borderId="47" xfId="1" applyNumberFormat="1" applyFont="1" applyFill="1" applyBorder="1" applyAlignment="1">
      <alignment horizontal="center" vertical="center"/>
    </xf>
    <xf numFmtId="10" fontId="0" fillId="8" borderId="86" xfId="1" applyNumberFormat="1" applyFont="1" applyFill="1" applyBorder="1" applyAlignment="1">
      <alignment vertical="center"/>
    </xf>
    <xf numFmtId="0" fontId="53" fillId="0" borderId="23" xfId="0" applyFont="1" applyFill="1" applyBorder="1" applyAlignment="1">
      <alignment horizontal="center" vertical="center" wrapText="1"/>
    </xf>
    <xf numFmtId="0" fontId="53" fillId="0" borderId="29" xfId="0" applyFont="1" applyFill="1" applyBorder="1" applyAlignment="1">
      <alignment horizontal="center" vertical="center" wrapText="1"/>
    </xf>
    <xf numFmtId="15" fontId="0" fillId="0" borderId="83" xfId="0" applyNumberFormat="1" applyFont="1" applyBorder="1" applyAlignment="1">
      <alignment horizontal="left" vertical="center" wrapText="1"/>
    </xf>
    <xf numFmtId="15" fontId="0" fillId="0" borderId="85" xfId="0" applyNumberFormat="1" applyFont="1" applyBorder="1" applyAlignment="1">
      <alignment horizontal="left" vertical="center" wrapText="1"/>
    </xf>
    <xf numFmtId="0" fontId="0" fillId="0" borderId="24" xfId="0" applyFont="1" applyBorder="1" applyAlignment="1">
      <alignment horizontal="left" vertical="center" wrapText="1"/>
    </xf>
    <xf numFmtId="0" fontId="0" fillId="0" borderId="30" xfId="0" applyFont="1" applyBorder="1" applyAlignment="1">
      <alignment horizontal="left" vertical="center" wrapText="1"/>
    </xf>
    <xf numFmtId="166" fontId="0" fillId="8" borderId="22" xfId="0" applyNumberFormat="1" applyFont="1" applyFill="1" applyBorder="1" applyAlignment="1">
      <alignment horizontal="center" vertical="center"/>
    </xf>
    <xf numFmtId="166" fontId="0" fillId="8" borderId="28" xfId="0" applyNumberFormat="1" applyFont="1" applyFill="1" applyBorder="1" applyAlignment="1">
      <alignment horizontal="center" vertical="center"/>
    </xf>
    <xf numFmtId="0" fontId="0" fillId="0" borderId="21" xfId="0" applyFont="1" applyBorder="1" applyAlignment="1">
      <alignment horizontal="center" vertical="center" textRotation="90" wrapText="1"/>
    </xf>
    <xf numFmtId="0" fontId="0" fillId="0" borderId="26" xfId="0" applyFont="1" applyBorder="1" applyAlignment="1">
      <alignment horizontal="center" vertical="center" textRotation="90" wrapText="1"/>
    </xf>
    <xf numFmtId="0" fontId="0" fillId="0" borderId="25" xfId="0" applyFont="1" applyBorder="1" applyAlignment="1">
      <alignment horizontal="left" vertical="center" wrapText="1"/>
    </xf>
    <xf numFmtId="0" fontId="0" fillId="0" borderId="27" xfId="0" applyFont="1" applyBorder="1" applyAlignment="1">
      <alignment horizontal="left" vertical="center" wrapText="1"/>
    </xf>
    <xf numFmtId="0" fontId="0" fillId="0" borderId="22" xfId="0" applyFont="1" applyBorder="1" applyAlignment="1">
      <alignment horizontal="center" vertical="center" wrapText="1"/>
    </xf>
    <xf numFmtId="0" fontId="0" fillId="0" borderId="28" xfId="0" applyFont="1" applyBorder="1" applyAlignment="1">
      <alignment horizontal="center" vertical="center" wrapText="1"/>
    </xf>
    <xf numFmtId="0" fontId="15" fillId="0" borderId="66"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29" xfId="0" applyFont="1" applyFill="1" applyBorder="1" applyAlignment="1">
      <alignment horizontal="center" vertical="center" wrapText="1"/>
    </xf>
    <xf numFmtId="15" fontId="13" fillId="0" borderId="51" xfId="0" applyNumberFormat="1" applyFont="1" applyFill="1" applyBorder="1" applyAlignment="1">
      <alignment horizontal="left" vertical="center" wrapText="1"/>
    </xf>
    <xf numFmtId="0" fontId="0" fillId="0" borderId="19" xfId="0" applyFont="1" applyFill="1" applyBorder="1" applyAlignment="1">
      <alignment horizontal="center" vertical="center" textRotation="90" wrapText="1"/>
    </xf>
    <xf numFmtId="0" fontId="0" fillId="0" borderId="20" xfId="0" applyFont="1" applyBorder="1" applyAlignment="1">
      <alignment horizontal="left" vertical="center" wrapText="1"/>
    </xf>
    <xf numFmtId="0" fontId="0" fillId="0" borderId="2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15" borderId="25" xfId="0" applyFont="1" applyFill="1" applyBorder="1" applyAlignment="1">
      <alignment horizontal="left" vertical="center" wrapText="1"/>
    </xf>
    <xf numFmtId="0" fontId="0" fillId="15" borderId="27"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15" borderId="25" xfId="0" applyFont="1" applyFill="1" applyBorder="1" applyAlignment="1">
      <alignment horizontal="left" vertical="center"/>
    </xf>
    <xf numFmtId="0" fontId="0" fillId="15" borderId="27" xfId="0" applyFont="1" applyFill="1" applyBorder="1" applyAlignment="1">
      <alignment horizontal="left" vertical="center"/>
    </xf>
    <xf numFmtId="0" fontId="13" fillId="15" borderId="25" xfId="0" applyFont="1" applyFill="1" applyBorder="1" applyAlignment="1">
      <alignment horizontal="left" vertical="top" wrapText="1"/>
    </xf>
    <xf numFmtId="0" fontId="13" fillId="15" borderId="27" xfId="0" applyFont="1" applyFill="1" applyBorder="1" applyAlignment="1">
      <alignment horizontal="left" vertical="top" wrapText="1"/>
    </xf>
    <xf numFmtId="0" fontId="0" fillId="0" borderId="25" xfId="0" applyFont="1" applyFill="1" applyBorder="1" applyAlignment="1">
      <alignment horizontal="center"/>
    </xf>
    <xf numFmtId="0" fontId="0" fillId="0" borderId="27" xfId="0" applyFont="1" applyFill="1" applyBorder="1" applyAlignment="1">
      <alignment horizontal="center"/>
    </xf>
    <xf numFmtId="0" fontId="0" fillId="0" borderId="97" xfId="0" applyFont="1" applyBorder="1" applyAlignment="1">
      <alignment horizontal="left" vertical="center" wrapText="1"/>
    </xf>
    <xf numFmtId="0" fontId="0" fillId="0" borderId="32" xfId="0" applyFont="1" applyBorder="1" applyAlignment="1">
      <alignment horizontal="left" vertical="center" wrapText="1"/>
    </xf>
    <xf numFmtId="0" fontId="0" fillId="0" borderId="252" xfId="0" applyFont="1" applyFill="1" applyBorder="1" applyAlignment="1">
      <alignment horizontal="center" vertical="center" textRotation="90" wrapText="1"/>
    </xf>
    <xf numFmtId="0" fontId="0" fillId="0" borderId="245" xfId="0" applyFont="1" applyFill="1" applyBorder="1" applyAlignment="1">
      <alignment horizontal="center" vertical="center" textRotation="90" wrapText="1"/>
    </xf>
    <xf numFmtId="0" fontId="0" fillId="0" borderId="251" xfId="0" applyFont="1" applyFill="1" applyBorder="1" applyAlignment="1">
      <alignment horizontal="center" vertical="center" textRotation="90" wrapText="1"/>
    </xf>
    <xf numFmtId="0" fontId="0" fillId="0" borderId="51" xfId="0" applyFont="1" applyBorder="1" applyAlignment="1">
      <alignment horizontal="left" vertical="center" wrapText="1"/>
    </xf>
    <xf numFmtId="15" fontId="13" fillId="0" borderId="51" xfId="0" applyNumberFormat="1" applyFont="1" applyFill="1" applyBorder="1" applyAlignment="1">
      <alignment horizontal="center" vertical="center" wrapText="1"/>
    </xf>
    <xf numFmtId="15" fontId="13" fillId="0" borderId="32" xfId="0" applyNumberFormat="1" applyFont="1" applyFill="1" applyBorder="1" applyAlignment="1">
      <alignment horizontal="center" vertical="center" wrapText="1"/>
    </xf>
    <xf numFmtId="0" fontId="0" fillId="0" borderId="239" xfId="0" applyFont="1" applyFill="1" applyBorder="1" applyAlignment="1">
      <alignment horizontal="center" vertical="center" textRotation="90" wrapText="1"/>
    </xf>
    <xf numFmtId="0" fontId="0" fillId="0" borderId="243" xfId="0" applyFont="1" applyFill="1" applyBorder="1" applyAlignment="1">
      <alignment horizontal="center" vertical="center" textRotation="90" wrapText="1"/>
    </xf>
    <xf numFmtId="0" fontId="5" fillId="2" borderId="234" xfId="0" applyFont="1" applyFill="1" applyBorder="1" applyAlignment="1">
      <alignment horizontal="center" vertical="center" wrapText="1"/>
    </xf>
    <xf numFmtId="0" fontId="5" fillId="2" borderId="235" xfId="0" applyFont="1" applyFill="1" applyBorder="1" applyAlignment="1">
      <alignment horizontal="center" vertical="center" wrapText="1"/>
    </xf>
    <xf numFmtId="0" fontId="5" fillId="2" borderId="235"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5" xfId="0" applyFont="1" applyFill="1" applyBorder="1" applyAlignment="1">
      <alignment horizontal="center" vertical="center" wrapText="1"/>
    </xf>
    <xf numFmtId="0" fontId="2" fillId="2" borderId="235" xfId="0" applyFont="1" applyFill="1" applyBorder="1" applyAlignment="1">
      <alignment horizontal="center" vertical="center" wrapText="1"/>
    </xf>
    <xf numFmtId="0" fontId="2" fillId="2" borderId="236" xfId="0" applyFont="1" applyFill="1" applyBorder="1" applyAlignment="1">
      <alignment horizontal="center" vertical="center" wrapText="1"/>
    </xf>
    <xf numFmtId="0" fontId="12" fillId="2" borderId="106" xfId="0" applyFont="1" applyFill="1" applyBorder="1" applyAlignment="1">
      <alignment horizontal="center" vertical="center" wrapText="1"/>
    </xf>
    <xf numFmtId="0" fontId="12" fillId="2" borderId="107" xfId="0" applyFont="1" applyFill="1" applyBorder="1" applyAlignment="1">
      <alignment horizontal="center" vertical="center" wrapText="1"/>
    </xf>
    <xf numFmtId="10" fontId="0" fillId="8" borderId="242" xfId="1" applyNumberFormat="1" applyFont="1" applyFill="1" applyBorder="1" applyAlignment="1">
      <alignment vertical="center"/>
    </xf>
    <xf numFmtId="10" fontId="0" fillId="8" borderId="240" xfId="1" applyNumberFormat="1" applyFont="1" applyFill="1" applyBorder="1" applyAlignment="1">
      <alignment vertical="center"/>
    </xf>
    <xf numFmtId="166" fontId="21" fillId="4" borderId="75" xfId="1" applyNumberFormat="1" applyFont="1" applyFill="1" applyBorder="1" applyAlignment="1">
      <alignment horizontal="center" vertical="center"/>
    </xf>
    <xf numFmtId="0" fontId="0" fillId="0" borderId="241" xfId="0" applyFont="1" applyFill="1" applyBorder="1" applyAlignment="1">
      <alignment horizontal="center" vertical="center" textRotation="90" wrapText="1"/>
    </xf>
    <xf numFmtId="0" fontId="13" fillId="0" borderId="51" xfId="0" applyFont="1" applyFill="1" applyBorder="1" applyAlignment="1">
      <alignment horizontal="center" vertical="top" wrapText="1"/>
    </xf>
    <xf numFmtId="0" fontId="13" fillId="0" borderId="32" xfId="0" applyFont="1" applyFill="1" applyBorder="1" applyAlignment="1">
      <alignment horizontal="center" vertical="top" wrapText="1"/>
    </xf>
    <xf numFmtId="0" fontId="0" fillId="0" borderId="22" xfId="0" applyFont="1" applyBorder="1" applyAlignment="1">
      <alignment horizontal="left" vertical="center" wrapText="1"/>
    </xf>
    <xf numFmtId="0" fontId="0" fillId="0" borderId="28" xfId="0" applyFont="1" applyBorder="1" applyAlignment="1">
      <alignment horizontal="left" vertical="center" wrapText="1"/>
    </xf>
    <xf numFmtId="0" fontId="0" fillId="0" borderId="239" xfId="0" applyFont="1" applyBorder="1" applyAlignment="1">
      <alignment horizontal="center" vertical="center" textRotation="90" wrapText="1"/>
    </xf>
    <xf numFmtId="0" fontId="0" fillId="0" borderId="243" xfId="0" applyFont="1" applyBorder="1" applyAlignment="1">
      <alignment horizontal="center" vertical="center" textRotation="90" wrapText="1"/>
    </xf>
    <xf numFmtId="0" fontId="0" fillId="0" borderId="5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5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96" xfId="0" applyFont="1" applyFill="1" applyBorder="1" applyAlignment="1">
      <alignment horizontal="left" vertical="center"/>
    </xf>
    <xf numFmtId="0" fontId="0" fillId="0" borderId="51" xfId="0" applyFont="1" applyFill="1" applyBorder="1" applyAlignment="1">
      <alignment horizontal="center"/>
    </xf>
    <xf numFmtId="0" fontId="0" fillId="0" borderId="32" xfId="0" applyFont="1" applyFill="1" applyBorder="1" applyAlignment="1">
      <alignment horizontal="center"/>
    </xf>
    <xf numFmtId="0" fontId="15" fillId="32" borderId="248" xfId="0" applyFont="1" applyFill="1" applyBorder="1" applyAlignment="1">
      <alignment horizontal="left" vertical="center" wrapText="1"/>
    </xf>
    <xf numFmtId="0" fontId="15" fillId="32" borderId="146" xfId="0" applyFont="1" applyFill="1" applyBorder="1" applyAlignment="1">
      <alignment horizontal="left" vertical="center" wrapText="1"/>
    </xf>
    <xf numFmtId="166" fontId="21" fillId="4" borderId="30" xfId="1" applyNumberFormat="1" applyFont="1" applyFill="1" applyBorder="1" applyAlignment="1">
      <alignment horizontal="center" vertical="center"/>
    </xf>
    <xf numFmtId="0" fontId="13" fillId="0" borderId="5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2" fillId="2" borderId="167"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168" xfId="0" applyFont="1" applyFill="1" applyBorder="1" applyAlignment="1">
      <alignment horizontal="center" vertical="center" wrapText="1"/>
    </xf>
    <xf numFmtId="0" fontId="2" fillId="32" borderId="72" xfId="0" applyFont="1" applyFill="1" applyBorder="1" applyAlignment="1">
      <alignment horizontal="center" vertical="center" wrapText="1"/>
    </xf>
    <xf numFmtId="0" fontId="2" fillId="32" borderId="73" xfId="0" applyFont="1" applyFill="1" applyBorder="1" applyAlignment="1">
      <alignment horizontal="center" vertical="center" wrapText="1"/>
    </xf>
    <xf numFmtId="0" fontId="2" fillId="32" borderId="168" xfId="0" applyFont="1" applyFill="1" applyBorder="1" applyAlignment="1">
      <alignment horizontal="center" vertical="center" wrapText="1"/>
    </xf>
    <xf numFmtId="0" fontId="5" fillId="2" borderId="177" xfId="0" applyFont="1" applyFill="1" applyBorder="1" applyAlignment="1">
      <alignment horizontal="center" vertical="center"/>
    </xf>
    <xf numFmtId="0" fontId="5" fillId="2" borderId="178" xfId="0" applyFont="1" applyFill="1" applyBorder="1" applyAlignment="1">
      <alignment horizontal="center" vertical="center"/>
    </xf>
    <xf numFmtId="0" fontId="2" fillId="2" borderId="187" xfId="0" applyFont="1" applyFill="1" applyBorder="1" applyAlignment="1">
      <alignment horizontal="center" vertical="center" wrapText="1"/>
    </xf>
    <xf numFmtId="0" fontId="2" fillId="2" borderId="18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5" fillId="2" borderId="181" xfId="0" applyFont="1" applyFill="1" applyBorder="1" applyAlignment="1">
      <alignment horizontal="center" vertical="center"/>
    </xf>
    <xf numFmtId="0" fontId="5" fillId="2" borderId="185"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79" xfId="0" applyFont="1" applyFill="1" applyBorder="1" applyAlignment="1">
      <alignment horizontal="center" vertical="center"/>
    </xf>
    <xf numFmtId="0" fontId="5" fillId="2" borderId="183" xfId="0" applyFont="1" applyFill="1" applyBorder="1" applyAlignment="1">
      <alignment horizontal="center" vertical="center"/>
    </xf>
    <xf numFmtId="0" fontId="5" fillId="2" borderId="184" xfId="0" applyFont="1" applyFill="1" applyBorder="1" applyAlignment="1">
      <alignment horizontal="center" vertical="center"/>
    </xf>
    <xf numFmtId="0" fontId="5" fillId="2" borderId="106" xfId="0" applyFont="1" applyFill="1" applyBorder="1" applyAlignment="1">
      <alignment horizontal="left" vertical="center"/>
    </xf>
    <xf numFmtId="0" fontId="5" fillId="2" borderId="186" xfId="0" applyFont="1" applyFill="1" applyBorder="1" applyAlignment="1">
      <alignment horizontal="left" vertical="center"/>
    </xf>
    <xf numFmtId="0" fontId="5" fillId="2" borderId="115"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189" xfId="0" applyFont="1" applyFill="1" applyBorder="1" applyAlignment="1">
      <alignment horizontal="center" vertical="center"/>
    </xf>
    <xf numFmtId="0" fontId="5" fillId="2" borderId="202" xfId="0" applyFont="1" applyFill="1" applyBorder="1" applyAlignment="1">
      <alignment horizontal="center" vertical="center"/>
    </xf>
    <xf numFmtId="0" fontId="5" fillId="2" borderId="190" xfId="0" applyFont="1" applyFill="1" applyBorder="1" applyAlignment="1">
      <alignment horizontal="center" vertical="center"/>
    </xf>
    <xf numFmtId="0" fontId="5" fillId="2" borderId="203"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2" borderId="204" xfId="0" applyFont="1" applyFill="1" applyBorder="1" applyAlignment="1">
      <alignment horizontal="center" vertical="center"/>
    </xf>
    <xf numFmtId="0" fontId="3" fillId="0" borderId="90" xfId="0" applyFont="1" applyBorder="1" applyAlignment="1">
      <alignment horizontal="center"/>
    </xf>
    <xf numFmtId="10" fontId="12" fillId="2" borderId="91" xfId="1" applyNumberFormat="1" applyFont="1" applyFill="1" applyBorder="1" applyAlignment="1">
      <alignment horizontal="center" vertical="center" wrapText="1"/>
    </xf>
    <xf numFmtId="10" fontId="12" fillId="2" borderId="92" xfId="1" applyNumberFormat="1" applyFont="1" applyFill="1" applyBorder="1" applyAlignment="1">
      <alignment horizontal="center" vertical="center" wrapText="1"/>
    </xf>
    <xf numFmtId="0" fontId="12" fillId="2" borderId="45" xfId="0" applyFont="1" applyFill="1" applyBorder="1" applyAlignment="1">
      <alignment horizontal="center" vertical="center"/>
    </xf>
    <xf numFmtId="0" fontId="17" fillId="2" borderId="45" xfId="0" applyFont="1" applyFill="1" applyBorder="1" applyAlignment="1">
      <alignment horizontal="center" vertical="center"/>
    </xf>
    <xf numFmtId="0" fontId="15" fillId="23" borderId="103" xfId="0" applyFont="1" applyFill="1" applyBorder="1" applyAlignment="1">
      <alignment horizontal="center" vertical="center"/>
    </xf>
    <xf numFmtId="0" fontId="15" fillId="23" borderId="104" xfId="0" applyFont="1" applyFill="1" applyBorder="1" applyAlignment="1">
      <alignment horizontal="center" vertical="center"/>
    </xf>
    <xf numFmtId="0" fontId="71" fillId="21" borderId="0" xfId="0" applyFont="1" applyFill="1" applyAlignment="1">
      <alignment horizontal="left"/>
    </xf>
    <xf numFmtId="10" fontId="21" fillId="3" borderId="47" xfId="0" applyNumberFormat="1" applyFont="1" applyFill="1" applyBorder="1" applyAlignment="1">
      <alignment horizontal="center" vertical="center"/>
    </xf>
    <xf numFmtId="10" fontId="21" fillId="3" borderId="28" xfId="0" applyNumberFormat="1" applyFont="1" applyFill="1" applyBorder="1" applyAlignment="1">
      <alignment horizontal="center" vertical="center"/>
    </xf>
    <xf numFmtId="0" fontId="16" fillId="0" borderId="0" xfId="0" applyFont="1" applyFill="1" applyAlignment="1">
      <alignment horizontal="center" vertical="center"/>
    </xf>
    <xf numFmtId="0" fontId="48" fillId="0" borderId="0" xfId="0" applyFont="1" applyFill="1" applyAlignment="1">
      <alignment horizontal="center" vertical="center"/>
    </xf>
    <xf numFmtId="0" fontId="5" fillId="2" borderId="189" xfId="0" applyFont="1" applyFill="1" applyBorder="1" applyAlignment="1">
      <alignment horizontal="center" vertical="center" wrapText="1"/>
    </xf>
    <xf numFmtId="0" fontId="5" fillId="2" borderId="193" xfId="0" applyFont="1" applyFill="1" applyBorder="1" applyAlignment="1">
      <alignment horizontal="center" vertical="center" wrapText="1"/>
    </xf>
    <xf numFmtId="0" fontId="5" fillId="2" borderId="190" xfId="0" applyFont="1" applyFill="1" applyBorder="1" applyAlignment="1">
      <alignment horizontal="center" vertical="center" wrapText="1"/>
    </xf>
    <xf numFmtId="0" fontId="5" fillId="2" borderId="194" xfId="0" applyFont="1" applyFill="1" applyBorder="1" applyAlignment="1">
      <alignment horizontal="center" vertical="center" wrapText="1"/>
    </xf>
    <xf numFmtId="0" fontId="5" fillId="2" borderId="191" xfId="0" applyFont="1" applyFill="1" applyBorder="1" applyAlignment="1">
      <alignment horizontal="center" vertical="center" wrapText="1"/>
    </xf>
    <xf numFmtId="0" fontId="5" fillId="2" borderId="195" xfId="0" applyFont="1" applyFill="1" applyBorder="1" applyAlignment="1">
      <alignment horizontal="center" vertical="center" wrapText="1"/>
    </xf>
    <xf numFmtId="0" fontId="5" fillId="2" borderId="192" xfId="0" applyFont="1" applyFill="1" applyBorder="1" applyAlignment="1">
      <alignment horizontal="center" vertical="center" wrapText="1"/>
    </xf>
    <xf numFmtId="0" fontId="5" fillId="2" borderId="196"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10" fontId="21" fillId="7" borderId="22" xfId="1" applyNumberFormat="1" applyFont="1" applyFill="1" applyBorder="1" applyAlignment="1">
      <alignment horizontal="left" vertical="center" wrapText="1"/>
    </xf>
    <xf numFmtId="10" fontId="21" fillId="7" borderId="28" xfId="1" applyNumberFormat="1" applyFont="1" applyFill="1" applyBorder="1" applyAlignment="1">
      <alignment horizontal="left" vertical="center" wrapText="1"/>
    </xf>
    <xf numFmtId="3" fontId="13" fillId="0" borderId="23" xfId="1" applyNumberFormat="1" applyFont="1" applyFill="1" applyBorder="1" applyAlignment="1">
      <alignment horizontal="center" vertical="center" wrapText="1"/>
    </xf>
    <xf numFmtId="3" fontId="13" fillId="0" borderId="29" xfId="1" applyNumberFormat="1" applyFont="1" applyFill="1" applyBorder="1" applyAlignment="1">
      <alignment horizontal="center" vertical="center" wrapText="1"/>
    </xf>
    <xf numFmtId="9" fontId="21" fillId="3" borderId="47" xfId="0" applyNumberFormat="1" applyFont="1" applyFill="1" applyBorder="1" applyAlignment="1">
      <alignment horizontal="center" vertical="center"/>
    </xf>
    <xf numFmtId="9" fontId="21" fillId="3" borderId="28" xfId="0" applyNumberFormat="1" applyFont="1" applyFill="1" applyBorder="1" applyAlignment="1">
      <alignment horizontal="center" vertical="center"/>
    </xf>
    <xf numFmtId="9" fontId="21" fillId="3" borderId="22" xfId="0" applyNumberFormat="1" applyFont="1" applyFill="1" applyBorder="1" applyAlignment="1">
      <alignment horizontal="center" vertical="center"/>
    </xf>
    <xf numFmtId="166" fontId="21" fillId="32" borderId="25" xfId="1" applyNumberFormat="1" applyFont="1" applyFill="1" applyBorder="1" applyAlignment="1">
      <alignment horizontal="right" vertical="center"/>
    </xf>
    <xf numFmtId="166" fontId="21" fillId="32" borderId="27" xfId="1" applyNumberFormat="1" applyFont="1" applyFill="1" applyBorder="1" applyAlignment="1">
      <alignment horizontal="right" vertical="center"/>
    </xf>
    <xf numFmtId="3" fontId="13" fillId="0" borderId="198" xfId="1" applyNumberFormat="1" applyFont="1" applyFill="1" applyBorder="1" applyAlignment="1">
      <alignment horizontal="left" vertical="center" wrapText="1"/>
    </xf>
    <xf numFmtId="3" fontId="13" fillId="0" borderId="199" xfId="1" applyNumberFormat="1" applyFont="1" applyFill="1" applyBorder="1" applyAlignment="1">
      <alignment horizontal="left" vertical="center" wrapText="1"/>
    </xf>
    <xf numFmtId="10" fontId="21" fillId="3" borderId="13" xfId="1" applyNumberFormat="1" applyFont="1" applyFill="1" applyBorder="1" applyAlignment="1">
      <alignment horizontal="right" vertical="center"/>
    </xf>
    <xf numFmtId="10" fontId="21" fillId="3" borderId="27" xfId="1" applyNumberFormat="1" applyFont="1" applyFill="1" applyBorder="1" applyAlignment="1">
      <alignment horizontal="right" vertical="center"/>
    </xf>
    <xf numFmtId="9" fontId="21" fillId="32" borderId="22" xfId="0" applyNumberFormat="1" applyFont="1" applyFill="1" applyBorder="1" applyAlignment="1">
      <alignment vertical="center"/>
    </xf>
    <xf numFmtId="9" fontId="21" fillId="32" borderId="28" xfId="0" applyNumberFormat="1" applyFont="1" applyFill="1" applyBorder="1" applyAlignment="1">
      <alignment vertical="center"/>
    </xf>
    <xf numFmtId="10" fontId="21" fillId="32" borderId="22" xfId="0" applyNumberFormat="1" applyFont="1" applyFill="1" applyBorder="1" applyAlignment="1">
      <alignment vertical="center"/>
    </xf>
    <xf numFmtId="10" fontId="21" fillId="32" borderId="28" xfId="0" applyNumberFormat="1" applyFont="1" applyFill="1" applyBorder="1" applyAlignment="1">
      <alignment vertical="center"/>
    </xf>
    <xf numFmtId="0" fontId="48" fillId="0" borderId="66" xfId="0" applyFont="1" applyBorder="1" applyAlignment="1">
      <alignment horizontal="left" vertical="center"/>
    </xf>
    <xf numFmtId="0" fontId="48" fillId="0" borderId="46" xfId="0" applyFont="1" applyBorder="1" applyAlignment="1">
      <alignment horizontal="left" vertical="center"/>
    </xf>
    <xf numFmtId="0" fontId="48" fillId="0" borderId="54" xfId="0" applyFont="1" applyBorder="1" applyAlignment="1">
      <alignment horizontal="left" vertical="center"/>
    </xf>
    <xf numFmtId="10" fontId="21" fillId="3" borderId="22" xfId="0" applyNumberFormat="1" applyFont="1" applyFill="1" applyBorder="1" applyAlignment="1">
      <alignment horizontal="center" vertical="center"/>
    </xf>
    <xf numFmtId="10" fontId="21" fillId="3" borderId="25" xfId="1" applyNumberFormat="1" applyFont="1" applyFill="1" applyBorder="1" applyAlignment="1">
      <alignment horizontal="right" vertical="center"/>
    </xf>
    <xf numFmtId="0" fontId="30" fillId="8" borderId="56"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8" fillId="0" borderId="0" xfId="0" applyFont="1" applyAlignment="1">
      <alignment horizontal="center" vertical="center"/>
    </xf>
    <xf numFmtId="0" fontId="28" fillId="0" borderId="0" xfId="0" applyFont="1" applyAlignment="1">
      <alignment horizontal="center" vertical="center"/>
    </xf>
    <xf numFmtId="0" fontId="13" fillId="0" borderId="52" xfId="0" applyFont="1" applyBorder="1" applyAlignment="1">
      <alignment horizontal="center" vertical="center"/>
    </xf>
    <xf numFmtId="0" fontId="30" fillId="8" borderId="56" xfId="2" applyNumberFormat="1" applyFont="1" applyFill="1" applyBorder="1" applyAlignment="1">
      <alignment horizontal="center" vertical="center" wrapText="1"/>
    </xf>
    <xf numFmtId="0" fontId="30" fillId="8" borderId="67" xfId="2" applyNumberFormat="1" applyFont="1" applyFill="1" applyBorder="1" applyAlignment="1">
      <alignment horizontal="center" vertical="center" wrapText="1"/>
    </xf>
    <xf numFmtId="0" fontId="30" fillId="8" borderId="54" xfId="0" applyFont="1" applyFill="1" applyBorder="1" applyAlignment="1">
      <alignment horizontal="center" vertical="center" wrapText="1"/>
    </xf>
    <xf numFmtId="0" fontId="30" fillId="8" borderId="56" xfId="0" applyFont="1" applyFill="1" applyBorder="1" applyAlignment="1">
      <alignment vertical="center" wrapText="1"/>
    </xf>
    <xf numFmtId="0" fontId="30" fillId="8" borderId="66" xfId="0"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8" borderId="54" xfId="0" applyFont="1" applyFill="1" applyBorder="1" applyAlignment="1">
      <alignment horizontal="center" vertical="center" wrapText="1"/>
    </xf>
    <xf numFmtId="0" fontId="31" fillId="8" borderId="54" xfId="0" applyFont="1" applyFill="1" applyBorder="1" applyAlignment="1">
      <alignment horizontal="center" vertical="center" wrapText="1"/>
    </xf>
    <xf numFmtId="0" fontId="31" fillId="8" borderId="68" xfId="0" applyFont="1" applyFill="1" applyBorder="1" applyAlignment="1">
      <alignment horizontal="center" vertical="center" wrapText="1"/>
    </xf>
    <xf numFmtId="0" fontId="30" fillId="9" borderId="56" xfId="0" applyFont="1" applyFill="1" applyBorder="1" applyAlignment="1">
      <alignment horizontal="center" vertical="center" wrapText="1"/>
    </xf>
    <xf numFmtId="0" fontId="30" fillId="9" borderId="67" xfId="0" applyFont="1" applyFill="1" applyBorder="1" applyAlignment="1">
      <alignment horizontal="center" vertical="center" wrapText="1"/>
    </xf>
    <xf numFmtId="0" fontId="30" fillId="8" borderId="68" xfId="0" applyFont="1" applyFill="1" applyBorder="1" applyAlignment="1">
      <alignment horizontal="center" vertical="center" wrapText="1"/>
    </xf>
    <xf numFmtId="0" fontId="30" fillId="8" borderId="69" xfId="0" applyFont="1" applyFill="1" applyBorder="1" applyAlignment="1">
      <alignment horizontal="center" vertical="center" wrapText="1"/>
    </xf>
    <xf numFmtId="0" fontId="32" fillId="10" borderId="56"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13" fillId="13" borderId="19" xfId="0" applyFont="1" applyFill="1" applyBorder="1" applyAlignment="1">
      <alignment horizontal="center" vertical="center" wrapText="1"/>
    </xf>
    <xf numFmtId="0" fontId="13" fillId="13" borderId="26" xfId="0" applyFont="1" applyFill="1" applyBorder="1" applyAlignment="1">
      <alignment horizontal="center" vertical="center" wrapText="1"/>
    </xf>
    <xf numFmtId="10" fontId="31" fillId="8" borderId="56" xfId="1" applyNumberFormat="1" applyFont="1" applyFill="1" applyBorder="1" applyAlignment="1">
      <alignment horizontal="center" vertical="center" wrapText="1"/>
    </xf>
    <xf numFmtId="10" fontId="31" fillId="8" borderId="67" xfId="1" applyNumberFormat="1" applyFont="1" applyFill="1" applyBorder="1" applyAlignment="1">
      <alignment horizontal="center" vertical="center" wrapText="1"/>
    </xf>
    <xf numFmtId="0" fontId="13" fillId="10" borderId="70" xfId="0" applyFont="1" applyFill="1" applyBorder="1" applyAlignment="1">
      <alignment horizontal="center" vertical="center" textRotation="90" wrapText="1"/>
    </xf>
    <xf numFmtId="0" fontId="13" fillId="10" borderId="19" xfId="0" applyFont="1" applyFill="1" applyBorder="1" applyAlignment="1">
      <alignment horizontal="center" vertical="center" textRotation="90" wrapText="1"/>
    </xf>
    <xf numFmtId="0" fontId="13" fillId="10" borderId="26" xfId="0" applyFont="1" applyFill="1" applyBorder="1" applyAlignment="1">
      <alignment horizontal="center" vertical="center" textRotation="90" wrapText="1"/>
    </xf>
    <xf numFmtId="0" fontId="13" fillId="12" borderId="21" xfId="0" applyFont="1" applyFill="1" applyBorder="1" applyAlignment="1">
      <alignment horizontal="center" vertical="center" textRotation="90" wrapText="1"/>
    </xf>
    <xf numFmtId="0" fontId="13" fillId="12" borderId="19" xfId="0" applyFont="1" applyFill="1" applyBorder="1" applyAlignment="1">
      <alignment horizontal="center" vertical="center" textRotation="90" wrapText="1"/>
    </xf>
    <xf numFmtId="0" fontId="13" fillId="12" borderId="26" xfId="0" applyFont="1" applyFill="1" applyBorder="1" applyAlignment="1">
      <alignment horizontal="center" vertical="center" textRotation="90" wrapText="1"/>
    </xf>
    <xf numFmtId="0" fontId="13" fillId="10" borderId="21" xfId="0" applyFont="1" applyFill="1" applyBorder="1" applyAlignment="1">
      <alignment horizontal="center" vertical="center" textRotation="90" wrapText="1"/>
    </xf>
    <xf numFmtId="0" fontId="13" fillId="13" borderId="21" xfId="0" applyFont="1" applyFill="1" applyBorder="1" applyAlignment="1">
      <alignment horizontal="center" vertical="center" textRotation="90" wrapText="1"/>
    </xf>
    <xf numFmtId="0" fontId="13" fillId="13" borderId="19" xfId="0" applyFont="1" applyFill="1" applyBorder="1" applyAlignment="1">
      <alignment horizontal="center" vertical="center" textRotation="90" wrapText="1"/>
    </xf>
    <xf numFmtId="0" fontId="13" fillId="13" borderId="26" xfId="0" applyFont="1" applyFill="1" applyBorder="1" applyAlignment="1">
      <alignment horizontal="center" vertical="center" textRotation="90" wrapText="1"/>
    </xf>
    <xf numFmtId="0" fontId="35" fillId="7" borderId="0" xfId="0" applyFont="1" applyFill="1" applyBorder="1" applyAlignment="1">
      <alignment horizontal="right" vertical="center"/>
    </xf>
    <xf numFmtId="15" fontId="30" fillId="8" borderId="56" xfId="0" applyNumberFormat="1" applyFont="1" applyFill="1" applyBorder="1" applyAlignment="1">
      <alignment horizontal="center" vertical="center" wrapText="1"/>
    </xf>
    <xf numFmtId="15" fontId="30" fillId="8" borderId="67" xfId="0" applyNumberFormat="1" applyFont="1" applyFill="1" applyBorder="1" applyAlignment="1">
      <alignment horizontal="center" vertical="center" wrapText="1"/>
    </xf>
    <xf numFmtId="0" fontId="13" fillId="14" borderId="21" xfId="0" applyFont="1" applyFill="1" applyBorder="1" applyAlignment="1">
      <alignment horizontal="center" vertical="center" textRotation="90" wrapText="1"/>
    </xf>
    <xf numFmtId="0" fontId="13" fillId="14" borderId="19" xfId="0" applyFont="1" applyFill="1" applyBorder="1" applyAlignment="1">
      <alignment horizontal="center" vertical="center" textRotation="90" wrapText="1"/>
    </xf>
    <xf numFmtId="0" fontId="13" fillId="14" borderId="26" xfId="0" applyFont="1" applyFill="1" applyBorder="1" applyAlignment="1">
      <alignment horizontal="center" vertical="center" textRotation="90" wrapText="1"/>
    </xf>
    <xf numFmtId="0" fontId="13" fillId="3" borderId="21" xfId="0" applyFont="1" applyFill="1" applyBorder="1" applyAlignment="1">
      <alignment horizontal="center" vertical="center" textRotation="90" wrapText="1"/>
    </xf>
    <xf numFmtId="0" fontId="13" fillId="3" borderId="19" xfId="0" applyFont="1" applyFill="1" applyBorder="1" applyAlignment="1">
      <alignment horizontal="center" vertical="center" textRotation="90" wrapText="1"/>
    </xf>
    <xf numFmtId="0" fontId="13" fillId="3" borderId="26" xfId="0" applyFont="1" applyFill="1" applyBorder="1" applyAlignment="1">
      <alignment horizontal="center" vertical="center" textRotation="90" wrapText="1"/>
    </xf>
    <xf numFmtId="166" fontId="21" fillId="4" borderId="56" xfId="1" applyNumberFormat="1" applyFont="1" applyFill="1" applyBorder="1" applyAlignment="1">
      <alignment horizontal="center" vertical="center"/>
    </xf>
    <xf numFmtId="166" fontId="21" fillId="5" borderId="56" xfId="1" applyNumberFormat="1" applyFont="1" applyFill="1" applyBorder="1" applyAlignment="1">
      <alignment horizontal="center" vertical="center"/>
    </xf>
    <xf numFmtId="166" fontId="13" fillId="0" borderId="51" xfId="1" applyNumberFormat="1" applyFont="1" applyFill="1" applyBorder="1" applyAlignment="1">
      <alignment horizontal="left" vertical="center" wrapText="1"/>
    </xf>
    <xf numFmtId="166" fontId="13" fillId="0" borderId="32" xfId="1" applyNumberFormat="1" applyFont="1" applyFill="1" applyBorder="1" applyAlignment="1">
      <alignment horizontal="left" vertical="center" wrapText="1"/>
    </xf>
    <xf numFmtId="0" fontId="24" fillId="0" borderId="66" xfId="0" applyFont="1" applyBorder="1" applyAlignment="1">
      <alignment horizontal="center" vertical="center"/>
    </xf>
    <xf numFmtId="0" fontId="24" fillId="0" borderId="46" xfId="0" applyFont="1" applyBorder="1" applyAlignment="1">
      <alignment horizontal="center" vertical="center"/>
    </xf>
    <xf numFmtId="0" fontId="24" fillId="0" borderId="54" xfId="0" applyFont="1" applyBorder="1" applyAlignment="1">
      <alignment horizontal="center" vertical="center"/>
    </xf>
    <xf numFmtId="9" fontId="21" fillId="3" borderId="56" xfId="1" applyFont="1" applyFill="1" applyBorder="1" applyAlignment="1">
      <alignment horizontal="center" vertical="center"/>
    </xf>
    <xf numFmtId="9" fontId="21" fillId="3" borderId="56" xfId="0" applyNumberFormat="1" applyFont="1" applyFill="1" applyBorder="1" applyAlignment="1">
      <alignment horizontal="center" vertical="center"/>
    </xf>
    <xf numFmtId="9" fontId="21" fillId="3" borderId="114" xfId="1" applyFont="1" applyFill="1" applyBorder="1" applyAlignment="1">
      <alignment horizontal="center" vertical="center"/>
    </xf>
    <xf numFmtId="9" fontId="21" fillId="3" borderId="53" xfId="1" applyFont="1" applyFill="1" applyBorder="1" applyAlignment="1">
      <alignment horizontal="center" vertical="center"/>
    </xf>
    <xf numFmtId="9" fontId="21" fillId="32" borderId="56" xfId="1" applyFont="1" applyFill="1" applyBorder="1" applyAlignment="1">
      <alignment horizontal="center" vertical="center"/>
    </xf>
    <xf numFmtId="9" fontId="21" fillId="32" borderId="56" xfId="0" applyNumberFormat="1" applyFont="1" applyFill="1" applyBorder="1" applyAlignment="1">
      <alignment horizontal="center" vertical="center"/>
    </xf>
    <xf numFmtId="9" fontId="21" fillId="32" borderId="162" xfId="1" applyFont="1" applyFill="1" applyBorder="1" applyAlignment="1">
      <alignment horizontal="right" vertical="center"/>
    </xf>
    <xf numFmtId="9" fontId="21" fillId="32" borderId="53" xfId="1" applyFont="1" applyFill="1" applyBorder="1" applyAlignment="1">
      <alignment horizontal="right" vertical="center"/>
    </xf>
    <xf numFmtId="0" fontId="13" fillId="0" borderId="56" xfId="0" applyFont="1" applyFill="1" applyBorder="1" applyAlignment="1">
      <alignment horizontal="left" vertical="center" wrapText="1"/>
    </xf>
    <xf numFmtId="0" fontId="40" fillId="0" borderId="56" xfId="0" applyFont="1" applyFill="1" applyBorder="1" applyAlignment="1">
      <alignment horizontal="center" vertical="center" wrapText="1"/>
    </xf>
    <xf numFmtId="0" fontId="18" fillId="0" borderId="56" xfId="0" applyFont="1" applyFill="1" applyBorder="1" applyAlignment="1">
      <alignment horizontal="left" vertical="center" wrapText="1"/>
    </xf>
    <xf numFmtId="0" fontId="21" fillId="0" borderId="56" xfId="0" applyFont="1" applyFill="1" applyBorder="1" applyAlignment="1">
      <alignment horizontal="left" vertical="center" wrapText="1"/>
    </xf>
    <xf numFmtId="15" fontId="21" fillId="0" borderId="56" xfId="0" applyNumberFormat="1" applyFont="1" applyFill="1" applyBorder="1" applyAlignment="1">
      <alignment horizontal="right" vertical="center" wrapText="1"/>
    </xf>
    <xf numFmtId="166" fontId="18" fillId="0" borderId="97" xfId="1" applyNumberFormat="1" applyFont="1" applyFill="1" applyBorder="1" applyAlignment="1">
      <alignment horizontal="justify" vertical="center" wrapText="1"/>
    </xf>
    <xf numFmtId="166" fontId="18" fillId="0" borderId="32" xfId="1" applyNumberFormat="1" applyFont="1" applyFill="1" applyBorder="1" applyAlignment="1">
      <alignment horizontal="justify" vertical="center" wrapText="1"/>
    </xf>
    <xf numFmtId="15" fontId="21" fillId="0" borderId="56" xfId="0" applyNumberFormat="1" applyFont="1" applyFill="1" applyBorder="1" applyAlignment="1">
      <alignment horizontal="left" vertical="center" wrapText="1"/>
    </xf>
    <xf numFmtId="9" fontId="21" fillId="32" borderId="161" xfId="1" applyFont="1" applyFill="1" applyBorder="1" applyAlignment="1">
      <alignment horizontal="right" vertical="center"/>
    </xf>
    <xf numFmtId="166" fontId="18" fillId="0" borderId="97" xfId="1" applyNumberFormat="1" applyFont="1" applyFill="1" applyBorder="1" applyAlignment="1">
      <alignment horizontal="left" vertical="center" wrapText="1"/>
    </xf>
    <xf numFmtId="166" fontId="18" fillId="0" borderId="32" xfId="1" applyNumberFormat="1" applyFont="1" applyFill="1" applyBorder="1" applyAlignment="1">
      <alignment horizontal="left" vertical="center" wrapText="1"/>
    </xf>
    <xf numFmtId="10" fontId="5" fillId="2" borderId="45" xfId="1" applyNumberFormat="1" applyFont="1" applyFill="1" applyBorder="1" applyAlignment="1">
      <alignment horizontal="center" vertical="center" wrapText="1"/>
    </xf>
    <xf numFmtId="0" fontId="38" fillId="0" borderId="0" xfId="0" applyFont="1" applyAlignment="1">
      <alignment horizontal="center"/>
    </xf>
    <xf numFmtId="0" fontId="16" fillId="0" borderId="0" xfId="0" applyFont="1" applyAlignment="1">
      <alignment horizontal="center"/>
    </xf>
    <xf numFmtId="0" fontId="21" fillId="0" borderId="0" xfId="0" applyFont="1" applyAlignment="1">
      <alignment horizontal="center"/>
    </xf>
    <xf numFmtId="0" fontId="39" fillId="2" borderId="159" xfId="0" applyFont="1" applyFill="1" applyBorder="1" applyAlignment="1">
      <alignment horizontal="center" vertical="center" wrapText="1"/>
    </xf>
    <xf numFmtId="0" fontId="39" fillId="2" borderId="160" xfId="0" applyFont="1" applyFill="1" applyBorder="1" applyAlignment="1">
      <alignment horizontal="center" vertical="center" wrapText="1"/>
    </xf>
    <xf numFmtId="0" fontId="73" fillId="2" borderId="159" xfId="0" applyFont="1" applyFill="1" applyBorder="1" applyAlignment="1">
      <alignment horizontal="center" vertical="center" wrapText="1"/>
    </xf>
    <xf numFmtId="0" fontId="73" fillId="2" borderId="160" xfId="0" applyFont="1" applyFill="1" applyBorder="1" applyAlignment="1">
      <alignment horizontal="center" vertical="center" wrapText="1"/>
    </xf>
    <xf numFmtId="0" fontId="25" fillId="2" borderId="45" xfId="0" applyFont="1" applyFill="1" applyBorder="1" applyAlignment="1">
      <alignment horizontal="center" vertical="center" wrapText="1"/>
    </xf>
    <xf numFmtId="10" fontId="25" fillId="2" borderId="45" xfId="1" applyNumberFormat="1" applyFont="1" applyFill="1" applyBorder="1" applyAlignment="1">
      <alignment horizontal="center" vertical="center" wrapText="1"/>
    </xf>
    <xf numFmtId="0" fontId="38" fillId="0" borderId="0" xfId="0" applyFont="1" applyAlignment="1" applyProtection="1">
      <alignment horizontal="center"/>
      <protection locked="0"/>
    </xf>
    <xf numFmtId="0" fontId="16" fillId="0" borderId="0" xfId="0" applyFont="1" applyAlignment="1" applyProtection="1">
      <alignment horizontal="center"/>
      <protection locked="0"/>
    </xf>
    <xf numFmtId="0" fontId="16" fillId="28" borderId="56" xfId="0" applyFont="1" applyFill="1" applyBorder="1" applyAlignment="1" applyProtection="1">
      <alignment horizontal="left"/>
      <protection locked="0"/>
    </xf>
    <xf numFmtId="3" fontId="82" fillId="24" borderId="114" xfId="9" applyNumberFormat="1" applyFont="1" applyFill="1" applyBorder="1" applyAlignment="1">
      <alignment horizontal="center" vertical="center" textRotation="90"/>
    </xf>
    <xf numFmtId="3" fontId="82" fillId="24" borderId="161" xfId="9" applyNumberFormat="1" applyFont="1" applyFill="1" applyBorder="1" applyAlignment="1">
      <alignment horizontal="center" vertical="center" textRotation="90"/>
    </xf>
    <xf numFmtId="3" fontId="82" fillId="24" borderId="53" xfId="9" applyNumberFormat="1" applyFont="1" applyFill="1" applyBorder="1" applyAlignment="1">
      <alignment horizontal="center" vertical="center" textRotation="90"/>
    </xf>
    <xf numFmtId="0" fontId="56" fillId="26" borderId="96" xfId="7" applyFont="1" applyFill="1" applyBorder="1" applyAlignment="1" applyProtection="1">
      <alignment horizontal="left" vertical="center" wrapText="1"/>
    </xf>
    <xf numFmtId="0" fontId="56" fillId="26" borderId="0" xfId="7" applyFont="1" applyFill="1" applyBorder="1" applyAlignment="1" applyProtection="1">
      <alignment horizontal="left" vertical="center" wrapText="1"/>
    </xf>
    <xf numFmtId="0" fontId="56" fillId="26" borderId="100" xfId="7" applyFont="1" applyFill="1" applyBorder="1" applyAlignment="1" applyProtection="1">
      <alignment horizontal="left" vertical="center" wrapText="1"/>
    </xf>
    <xf numFmtId="0" fontId="56" fillId="26" borderId="52" xfId="7" applyFont="1" applyFill="1" applyBorder="1" applyAlignment="1" applyProtection="1">
      <alignment horizontal="left" vertical="center" wrapText="1"/>
    </xf>
    <xf numFmtId="9" fontId="21" fillId="3" borderId="86" xfId="1" applyFont="1" applyFill="1" applyBorder="1" applyAlignment="1">
      <alignment horizontal="center" vertical="center"/>
    </xf>
    <xf numFmtId="9" fontId="21" fillId="3" borderId="33" xfId="1" applyFont="1" applyFill="1" applyBorder="1" applyAlignment="1">
      <alignment horizontal="center" vertical="center"/>
    </xf>
    <xf numFmtId="0" fontId="5" fillId="2" borderId="153"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3" xfId="0" applyFont="1" applyFill="1" applyBorder="1" applyAlignment="1">
      <alignment horizontal="center" vertical="center" wrapText="1"/>
    </xf>
    <xf numFmtId="0" fontId="53" fillId="0" borderId="101" xfId="0" applyFont="1" applyFill="1" applyBorder="1" applyAlignment="1">
      <alignment horizontal="center" vertical="center"/>
    </xf>
    <xf numFmtId="0" fontId="53" fillId="0" borderId="31" xfId="0" applyFont="1" applyFill="1" applyBorder="1" applyAlignment="1">
      <alignment horizontal="center" vertical="center"/>
    </xf>
    <xf numFmtId="0" fontId="21" fillId="0" borderId="86" xfId="0" applyFont="1" applyFill="1" applyBorder="1" applyAlignment="1">
      <alignment horizontal="left" vertical="center" wrapText="1"/>
    </xf>
    <xf numFmtId="0" fontId="21" fillId="0" borderId="33" xfId="0" applyFont="1" applyFill="1" applyBorder="1" applyAlignment="1">
      <alignment horizontal="left" vertical="center" wrapText="1"/>
    </xf>
    <xf numFmtId="15" fontId="21" fillId="0" borderId="86" xfId="0" applyNumberFormat="1" applyFont="1" applyFill="1" applyBorder="1" applyAlignment="1">
      <alignment horizontal="right" vertical="center"/>
    </xf>
    <xf numFmtId="15" fontId="21" fillId="0" borderId="33" xfId="0" applyNumberFormat="1" applyFont="1" applyFill="1" applyBorder="1" applyAlignment="1">
      <alignment horizontal="right" vertical="center"/>
    </xf>
    <xf numFmtId="15" fontId="21" fillId="0" borderId="86" xfId="0" applyNumberFormat="1" applyFont="1" applyFill="1" applyBorder="1" applyAlignment="1">
      <alignment horizontal="left" vertical="center"/>
    </xf>
    <xf numFmtId="15" fontId="21" fillId="0" borderId="33" xfId="0" applyNumberFormat="1" applyFont="1" applyFill="1" applyBorder="1" applyAlignment="1">
      <alignment horizontal="left" vertical="center"/>
    </xf>
    <xf numFmtId="166" fontId="21" fillId="4" borderId="96" xfId="1" applyNumberFormat="1" applyFont="1" applyFill="1" applyBorder="1" applyAlignment="1">
      <alignment horizontal="center" vertical="center"/>
    </xf>
    <xf numFmtId="166" fontId="21" fillId="4" borderId="100" xfId="1" applyNumberFormat="1" applyFont="1" applyFill="1" applyBorder="1" applyAlignment="1">
      <alignment horizontal="center" vertical="center"/>
    </xf>
    <xf numFmtId="0" fontId="25" fillId="2" borderId="153" xfId="0" applyFont="1" applyFill="1" applyBorder="1" applyAlignment="1">
      <alignment horizontal="center" vertical="center" wrapText="1"/>
    </xf>
    <xf numFmtId="10" fontId="25" fillId="2" borderId="153" xfId="1" applyNumberFormat="1" applyFont="1" applyFill="1" applyBorder="1" applyAlignment="1">
      <alignment horizontal="center" vertical="center" wrapText="1"/>
    </xf>
    <xf numFmtId="10" fontId="2" fillId="2" borderId="45" xfId="1" applyNumberFormat="1" applyFont="1" applyFill="1" applyBorder="1" applyAlignment="1">
      <alignment horizontal="center" vertical="center" wrapText="1"/>
    </xf>
    <xf numFmtId="10" fontId="2" fillId="2" borderId="153" xfId="1" applyNumberFormat="1" applyFont="1" applyFill="1" applyBorder="1" applyAlignment="1">
      <alignment horizontal="center" vertical="center" wrapText="1"/>
    </xf>
    <xf numFmtId="15" fontId="13" fillId="0" borderId="107" xfId="0" applyNumberFormat="1" applyFont="1" applyFill="1" applyBorder="1" applyAlignment="1">
      <alignment horizontal="left" vertical="center" wrapText="1"/>
    </xf>
    <xf numFmtId="15" fontId="13" fillId="0" borderId="55" xfId="0" applyNumberFormat="1" applyFont="1" applyFill="1" applyBorder="1" applyAlignment="1">
      <alignment horizontal="left" vertical="center" wrapText="1"/>
    </xf>
    <xf numFmtId="166" fontId="21" fillId="5" borderId="107" xfId="1" applyNumberFormat="1" applyFont="1" applyFill="1" applyBorder="1" applyAlignment="1">
      <alignment horizontal="center" vertical="center"/>
    </xf>
    <xf numFmtId="166" fontId="21" fillId="5" borderId="55" xfId="1" applyNumberFormat="1" applyFont="1" applyFill="1" applyBorder="1" applyAlignment="1">
      <alignment horizontal="center" vertical="center"/>
    </xf>
    <xf numFmtId="15" fontId="13" fillId="0" borderId="106" xfId="0" applyNumberFormat="1" applyFont="1" applyFill="1" applyBorder="1" applyAlignment="1">
      <alignment horizontal="left" vertical="center" wrapText="1"/>
    </xf>
    <xf numFmtId="10" fontId="21" fillId="3" borderId="97" xfId="1" applyNumberFormat="1" applyFont="1" applyFill="1" applyBorder="1" applyAlignment="1">
      <alignment horizontal="right" vertical="center"/>
    </xf>
    <xf numFmtId="10" fontId="21" fillId="3" borderId="32" xfId="1" applyNumberFormat="1" applyFont="1" applyFill="1" applyBorder="1" applyAlignment="1">
      <alignment horizontal="right" vertical="center"/>
    </xf>
    <xf numFmtId="9" fontId="21" fillId="3" borderId="86" xfId="0" applyNumberFormat="1" applyFont="1" applyFill="1" applyBorder="1" applyAlignment="1">
      <alignment horizontal="center" vertical="center"/>
    </xf>
    <xf numFmtId="9" fontId="21" fillId="3" borderId="33" xfId="0" applyNumberFormat="1" applyFont="1" applyFill="1" applyBorder="1" applyAlignment="1">
      <alignment horizontal="center" vertical="center"/>
    </xf>
    <xf numFmtId="9" fontId="21" fillId="32" borderId="86" xfId="0" applyNumberFormat="1" applyFont="1" applyFill="1" applyBorder="1" applyAlignment="1">
      <alignment horizontal="center" vertical="center"/>
    </xf>
    <xf numFmtId="9" fontId="21" fillId="32" borderId="33" xfId="0" applyNumberFormat="1" applyFont="1" applyFill="1" applyBorder="1" applyAlignment="1">
      <alignment horizontal="center" vertical="center"/>
    </xf>
    <xf numFmtId="10" fontId="21" fillId="32" borderId="102" xfId="1" applyNumberFormat="1" applyFont="1" applyFill="1" applyBorder="1" applyAlignment="1">
      <alignment horizontal="right" vertical="center"/>
    </xf>
    <xf numFmtId="10" fontId="21" fillId="32" borderId="34" xfId="1" applyNumberFormat="1" applyFont="1" applyFill="1" applyBorder="1" applyAlignment="1">
      <alignment horizontal="right" vertical="center"/>
    </xf>
    <xf numFmtId="9" fontId="21" fillId="32" borderId="86" xfId="1" applyFont="1" applyFill="1" applyBorder="1" applyAlignment="1">
      <alignment horizontal="center" vertical="center"/>
    </xf>
    <xf numFmtId="9" fontId="21" fillId="32" borderId="33" xfId="1" applyFont="1" applyFill="1" applyBorder="1" applyAlignment="1">
      <alignment horizontal="center" vertical="center"/>
    </xf>
    <xf numFmtId="0" fontId="2" fillId="2" borderId="40"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25" fillId="2" borderId="40" xfId="0" applyFont="1" applyFill="1" applyBorder="1" applyAlignment="1">
      <alignment horizontal="center" vertical="center" wrapText="1"/>
    </xf>
    <xf numFmtId="10" fontId="25" fillId="2" borderId="40" xfId="1" applyNumberFormat="1" applyFont="1" applyFill="1" applyBorder="1" applyAlignment="1">
      <alignment horizontal="center" vertical="center" wrapText="1"/>
    </xf>
    <xf numFmtId="0" fontId="53" fillId="0" borderId="12" xfId="0" applyFont="1" applyFill="1" applyBorder="1" applyAlignment="1">
      <alignment horizontal="center" vertical="center"/>
    </xf>
    <xf numFmtId="0" fontId="53" fillId="0" borderId="26" xfId="0" applyFont="1" applyFill="1" applyBorder="1" applyAlignment="1">
      <alignment horizontal="center" vertical="center"/>
    </xf>
    <xf numFmtId="0" fontId="21" fillId="0" borderId="47" xfId="0" applyFont="1" applyFill="1" applyBorder="1" applyAlignment="1">
      <alignment horizontal="left" vertical="center" wrapText="1"/>
    </xf>
    <xf numFmtId="0" fontId="21" fillId="0" borderId="28" xfId="0" applyFont="1" applyFill="1" applyBorder="1" applyAlignment="1">
      <alignment horizontal="left" vertical="center" wrapText="1"/>
    </xf>
    <xf numFmtId="15" fontId="21" fillId="0" borderId="47" xfId="0" applyNumberFormat="1" applyFont="1" applyFill="1" applyBorder="1" applyAlignment="1">
      <alignment horizontal="right" vertical="center"/>
    </xf>
    <xf numFmtId="15" fontId="21" fillId="0" borderId="28" xfId="0" applyNumberFormat="1" applyFont="1" applyFill="1" applyBorder="1" applyAlignment="1">
      <alignment horizontal="right" vertical="center"/>
    </xf>
    <xf numFmtId="0" fontId="21" fillId="0" borderId="47" xfId="0" applyFont="1" applyBorder="1" applyAlignment="1">
      <alignment horizontal="left" vertical="center" wrapText="1"/>
    </xf>
    <xf numFmtId="0" fontId="21" fillId="0" borderId="28" xfId="0" applyFont="1" applyBorder="1" applyAlignment="1">
      <alignment horizontal="left" vertical="center" wrapText="1"/>
    </xf>
    <xf numFmtId="9" fontId="21" fillId="3" borderId="43" xfId="0" applyNumberFormat="1" applyFont="1" applyFill="1" applyBorder="1" applyAlignment="1">
      <alignment horizontal="center" vertical="center"/>
    </xf>
    <xf numFmtId="15" fontId="13" fillId="0" borderId="13" xfId="0" applyNumberFormat="1" applyFont="1" applyFill="1" applyBorder="1" applyAlignment="1">
      <alignment horizontal="left" vertical="center" wrapText="1"/>
    </xf>
    <xf numFmtId="15" fontId="13" fillId="0" borderId="27" xfId="0" applyNumberFormat="1" applyFont="1" applyFill="1" applyBorder="1" applyAlignment="1">
      <alignment horizontal="left" vertical="center"/>
    </xf>
    <xf numFmtId="0" fontId="53" fillId="0" borderId="21" xfId="0" applyFont="1" applyFill="1" applyBorder="1" applyAlignment="1">
      <alignment horizontal="center" vertical="center"/>
    </xf>
    <xf numFmtId="0" fontId="21" fillId="0" borderId="22" xfId="0" applyFont="1" applyFill="1" applyBorder="1" applyAlignment="1">
      <alignment horizontal="left" vertical="center" wrapText="1"/>
    </xf>
    <xf numFmtId="15" fontId="21" fillId="0" borderId="22" xfId="0" applyNumberFormat="1" applyFont="1" applyFill="1" applyBorder="1" applyAlignment="1">
      <alignment horizontal="right" vertical="center"/>
    </xf>
    <xf numFmtId="0" fontId="21" fillId="0" borderId="22" xfId="0" applyFont="1" applyBorder="1" applyAlignment="1">
      <alignment horizontal="left" vertical="center" wrapText="1"/>
    </xf>
    <xf numFmtId="9" fontId="21" fillId="3" borderId="97" xfId="1" applyFont="1" applyFill="1" applyBorder="1" applyAlignment="1">
      <alignment horizontal="center" vertical="center"/>
    </xf>
    <xf numFmtId="9" fontId="21" fillId="3" borderId="32" xfId="1" applyFont="1" applyFill="1" applyBorder="1" applyAlignment="1">
      <alignment horizontal="center" vertical="center"/>
    </xf>
    <xf numFmtId="9" fontId="21" fillId="3" borderId="51" xfId="1" applyFont="1" applyFill="1" applyBorder="1" applyAlignment="1">
      <alignment horizontal="center" vertical="center"/>
    </xf>
    <xf numFmtId="9" fontId="21" fillId="32" borderId="47" xfId="1" applyFont="1" applyFill="1" applyBorder="1" applyAlignment="1">
      <alignment horizontal="center" vertical="center"/>
    </xf>
    <xf numFmtId="9" fontId="21" fillId="32" borderId="28" xfId="1" applyFont="1" applyFill="1" applyBorder="1" applyAlignment="1">
      <alignment horizontal="center" vertical="center"/>
    </xf>
    <xf numFmtId="9" fontId="21" fillId="32" borderId="43" xfId="0" applyNumberFormat="1" applyFont="1" applyFill="1" applyBorder="1" applyAlignment="1">
      <alignment horizontal="center" vertical="center"/>
    </xf>
    <xf numFmtId="9" fontId="21" fillId="32" borderId="51" xfId="1" applyFont="1" applyFill="1" applyBorder="1" applyAlignment="1">
      <alignment horizontal="center" vertical="center"/>
    </xf>
    <xf numFmtId="9" fontId="21" fillId="32" borderId="32" xfId="1" applyFont="1" applyFill="1" applyBorder="1" applyAlignment="1">
      <alignment horizontal="center" vertical="center"/>
    </xf>
    <xf numFmtId="166" fontId="21" fillId="4" borderId="50" xfId="1" applyNumberFormat="1" applyFont="1" applyFill="1" applyBorder="1" applyAlignment="1">
      <alignment horizontal="center" vertical="center"/>
    </xf>
    <xf numFmtId="166" fontId="21" fillId="4" borderId="52" xfId="1" applyNumberFormat="1" applyFont="1" applyFill="1" applyBorder="1" applyAlignment="1">
      <alignment horizontal="center" vertical="center"/>
    </xf>
    <xf numFmtId="166" fontId="21" fillId="5" borderId="50" xfId="1" applyNumberFormat="1" applyFont="1" applyFill="1" applyBorder="1" applyAlignment="1">
      <alignment horizontal="center" vertical="center"/>
    </xf>
    <xf numFmtId="166" fontId="21" fillId="5" borderId="52" xfId="1" applyNumberFormat="1" applyFont="1" applyFill="1" applyBorder="1" applyAlignment="1">
      <alignment horizontal="center" vertical="center"/>
    </xf>
    <xf numFmtId="15" fontId="13" fillId="0" borderId="25" xfId="0" applyNumberFormat="1" applyFont="1" applyFill="1" applyBorder="1" applyAlignment="1">
      <alignment horizontal="left" vertical="top" wrapText="1"/>
    </xf>
    <xf numFmtId="15" fontId="13" fillId="0" borderId="27" xfId="0" applyNumberFormat="1" applyFont="1" applyFill="1" applyBorder="1" applyAlignment="1">
      <alignment horizontal="left" vertical="top" wrapText="1"/>
    </xf>
    <xf numFmtId="166" fontId="21" fillId="4" borderId="102" xfId="1" applyNumberFormat="1" applyFont="1" applyFill="1" applyBorder="1" applyAlignment="1">
      <alignment horizontal="center" vertical="center"/>
    </xf>
    <xf numFmtId="166" fontId="21" fillId="4" borderId="34" xfId="1" applyNumberFormat="1" applyFont="1" applyFill="1" applyBorder="1" applyAlignment="1">
      <alignment horizontal="center" vertical="center"/>
    </xf>
    <xf numFmtId="166" fontId="21" fillId="5" borderId="0" xfId="1" applyNumberFormat="1" applyFont="1" applyFill="1" applyBorder="1" applyAlignment="1">
      <alignment horizontal="center" vertical="center"/>
    </xf>
    <xf numFmtId="15" fontId="13" fillId="0" borderId="25" xfId="0" applyNumberFormat="1" applyFont="1" applyFill="1" applyBorder="1" applyAlignment="1">
      <alignment horizontal="left" vertical="center" wrapText="1"/>
    </xf>
    <xf numFmtId="9" fontId="21" fillId="32" borderId="97" xfId="1" applyFont="1" applyFill="1" applyBorder="1" applyAlignment="1">
      <alignment horizontal="center" vertical="center"/>
    </xf>
    <xf numFmtId="15" fontId="13" fillId="0" borderId="27" xfId="0" applyNumberFormat="1" applyFont="1" applyFill="1" applyBorder="1" applyAlignment="1">
      <alignment horizontal="left" vertical="center" wrapText="1"/>
    </xf>
    <xf numFmtId="0" fontId="5" fillId="2" borderId="40" xfId="0" applyFont="1" applyFill="1" applyBorder="1" applyAlignment="1">
      <alignment horizontal="center" vertical="center" wrapText="1"/>
    </xf>
    <xf numFmtId="0" fontId="24" fillId="0" borderId="66" xfId="0" applyFont="1" applyBorder="1" applyAlignment="1">
      <alignment horizontal="left" vertical="center"/>
    </xf>
    <xf numFmtId="0" fontId="24" fillId="0" borderId="46" xfId="0" applyFont="1" applyBorder="1" applyAlignment="1">
      <alignment horizontal="left" vertical="center"/>
    </xf>
    <xf numFmtId="0" fontId="24" fillId="0" borderId="54" xfId="0" applyFont="1" applyBorder="1" applyAlignment="1">
      <alignment horizontal="left" vertical="center"/>
    </xf>
    <xf numFmtId="0" fontId="17" fillId="2" borderId="4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42" fillId="0" borderId="0" xfId="0" applyFont="1" applyFill="1" applyBorder="1" applyAlignment="1">
      <alignment horizontal="center" wrapText="1"/>
    </xf>
    <xf numFmtId="0" fontId="3" fillId="0" borderId="0" xfId="0" applyFont="1" applyAlignment="1">
      <alignment horizontal="center" vertical="top"/>
    </xf>
    <xf numFmtId="0" fontId="2" fillId="2" borderId="156" xfId="0" applyFont="1" applyFill="1" applyBorder="1" applyAlignment="1">
      <alignment horizontal="center" vertical="center" wrapText="1"/>
    </xf>
    <xf numFmtId="0" fontId="2" fillId="2" borderId="157" xfId="0" applyFont="1" applyFill="1" applyBorder="1" applyAlignment="1">
      <alignment horizontal="center" vertical="center" wrapText="1"/>
    </xf>
    <xf numFmtId="0" fontId="2" fillId="2" borderId="45" xfId="0" applyFont="1" applyFill="1" applyBorder="1" applyAlignment="1">
      <alignment horizontal="center" vertical="center" textRotation="90" wrapText="1"/>
    </xf>
    <xf numFmtId="0" fontId="2" fillId="2" borderId="40" xfId="0" applyFont="1" applyFill="1" applyBorder="1" applyAlignment="1">
      <alignment horizontal="center" vertical="center" textRotation="90" wrapText="1"/>
    </xf>
    <xf numFmtId="0" fontId="46" fillId="16" borderId="86" xfId="0" applyFont="1" applyFill="1" applyBorder="1" applyAlignment="1">
      <alignment horizontal="center" vertical="center" textRotation="90" wrapText="1"/>
    </xf>
    <xf numFmtId="0" fontId="46" fillId="16" borderId="22" xfId="0" applyFont="1" applyFill="1" applyBorder="1" applyAlignment="1">
      <alignment horizontal="center" vertical="center" textRotation="90" wrapText="1"/>
    </xf>
    <xf numFmtId="0" fontId="15" fillId="13" borderId="122" xfId="0" applyFont="1" applyFill="1" applyBorder="1" applyAlignment="1">
      <alignment horizontal="left" wrapText="1"/>
    </xf>
    <xf numFmtId="0" fontId="15" fillId="13" borderId="50" xfId="0" applyFont="1" applyFill="1" applyBorder="1" applyAlignment="1">
      <alignment horizontal="left" wrapText="1"/>
    </xf>
    <xf numFmtId="166" fontId="1" fillId="31" borderId="22" xfId="1" applyNumberFormat="1" applyFont="1" applyFill="1" applyBorder="1" applyAlignment="1">
      <alignment horizontal="right" vertical="center" wrapText="1"/>
    </xf>
    <xf numFmtId="166" fontId="1" fillId="31" borderId="28" xfId="1" applyNumberFormat="1" applyFont="1" applyFill="1" applyBorder="1" applyAlignment="1">
      <alignment horizontal="right" vertical="center" wrapText="1"/>
    </xf>
    <xf numFmtId="166" fontId="1" fillId="33" borderId="22" xfId="1" applyNumberFormat="1" applyFont="1" applyFill="1" applyBorder="1" applyAlignment="1">
      <alignment horizontal="right" vertical="center" wrapText="1"/>
    </xf>
    <xf numFmtId="166" fontId="1" fillId="33" borderId="28" xfId="1" applyNumberFormat="1" applyFont="1" applyFill="1" applyBorder="1" applyAlignment="1">
      <alignment horizontal="right" vertical="center" wrapText="1"/>
    </xf>
    <xf numFmtId="166" fontId="1" fillId="33" borderId="47" xfId="1" applyNumberFormat="1" applyFont="1" applyFill="1" applyBorder="1" applyAlignment="1">
      <alignment vertical="center"/>
    </xf>
    <xf numFmtId="166" fontId="1" fillId="33" borderId="28" xfId="1" applyNumberFormat="1" applyFont="1" applyFill="1" applyBorder="1" applyAlignment="1">
      <alignment vertical="center"/>
    </xf>
    <xf numFmtId="9" fontId="1" fillId="13" borderId="43" xfId="0" applyNumberFormat="1" applyFont="1" applyFill="1" applyBorder="1" applyAlignment="1">
      <alignment horizontal="center" vertical="center" wrapText="1"/>
    </xf>
    <xf numFmtId="9" fontId="1" fillId="13" borderId="33" xfId="0" applyNumberFormat="1" applyFont="1" applyFill="1" applyBorder="1" applyAlignment="1">
      <alignment horizontal="center" vertical="center" wrapText="1"/>
    </xf>
    <xf numFmtId="10" fontId="1" fillId="13" borderId="43" xfId="1" applyNumberFormat="1" applyFont="1" applyFill="1" applyBorder="1" applyAlignment="1">
      <alignment horizontal="center" vertical="center" wrapText="1"/>
    </xf>
    <xf numFmtId="10" fontId="1" fillId="13" borderId="33" xfId="1" applyNumberFormat="1" applyFont="1" applyFill="1" applyBorder="1" applyAlignment="1">
      <alignment horizontal="center" vertical="center" wrapText="1"/>
    </xf>
    <xf numFmtId="0" fontId="15" fillId="0" borderId="21"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3" fillId="0" borderId="76" xfId="0" applyFont="1" applyFill="1" applyBorder="1" applyAlignment="1">
      <alignment horizontal="left" vertical="center" wrapText="1"/>
    </xf>
    <xf numFmtId="0" fontId="13" fillId="0" borderId="22" xfId="12" applyFont="1" applyFill="1" applyBorder="1" applyAlignment="1">
      <alignment horizontal="left" vertical="center" wrapText="1"/>
    </xf>
    <xf numFmtId="0" fontId="13" fillId="0" borderId="28" xfId="12" applyFont="1" applyFill="1" applyBorder="1" applyAlignment="1">
      <alignment horizontal="left" vertical="center" wrapText="1"/>
    </xf>
    <xf numFmtId="15" fontId="1" fillId="0" borderId="162" xfId="0" applyNumberFormat="1" applyFont="1" applyFill="1" applyBorder="1" applyAlignment="1">
      <alignment horizontal="left" vertical="center" wrapText="1"/>
    </xf>
    <xf numFmtId="15" fontId="1" fillId="0" borderId="208" xfId="0" applyNumberFormat="1" applyFont="1" applyFill="1" applyBorder="1" applyAlignment="1">
      <alignment horizontal="left" vertical="center" wrapText="1"/>
    </xf>
    <xf numFmtId="0" fontId="1" fillId="0" borderId="76" xfId="0" applyFont="1" applyFill="1" applyBorder="1" applyAlignment="1">
      <alignment horizontal="left" vertical="center" wrapText="1"/>
    </xf>
    <xf numFmtId="166" fontId="1" fillId="31" borderId="76" xfId="1" applyNumberFormat="1" applyFont="1" applyFill="1" applyBorder="1" applyAlignment="1">
      <alignment horizontal="right" vertical="center" wrapText="1"/>
    </xf>
    <xf numFmtId="15" fontId="1" fillId="0" borderId="226" xfId="0" applyNumberFormat="1" applyFont="1" applyFill="1" applyBorder="1" applyAlignment="1">
      <alignment horizontal="left" vertical="center" wrapText="1"/>
    </xf>
    <xf numFmtId="15" fontId="1" fillId="0" borderId="32" xfId="0" applyNumberFormat="1" applyFont="1" applyFill="1" applyBorder="1" applyAlignment="1">
      <alignment horizontal="left" vertical="center" wrapText="1"/>
    </xf>
    <xf numFmtId="166" fontId="1" fillId="33" borderId="76" xfId="1" applyNumberFormat="1" applyFont="1" applyFill="1" applyBorder="1" applyAlignment="1">
      <alignment horizontal="right" vertical="center" wrapText="1"/>
    </xf>
    <xf numFmtId="15" fontId="1" fillId="0" borderId="76" xfId="0" applyNumberFormat="1" applyFont="1" applyFill="1" applyBorder="1" applyAlignment="1">
      <alignment horizontal="left" vertical="center" wrapText="1"/>
    </xf>
    <xf numFmtId="15" fontId="1" fillId="0" borderId="25" xfId="0" applyNumberFormat="1" applyFont="1" applyFill="1" applyBorder="1" applyAlignment="1">
      <alignment horizontal="left" vertical="center" wrapText="1"/>
    </xf>
    <xf numFmtId="15" fontId="1" fillId="0" borderId="20" xfId="0" applyNumberFormat="1" applyFont="1" applyFill="1" applyBorder="1" applyAlignment="1">
      <alignment horizontal="left" vertical="center" wrapText="1"/>
    </xf>
    <xf numFmtId="15" fontId="1" fillId="0" borderId="22" xfId="0" applyNumberFormat="1" applyFont="1" applyFill="1" applyBorder="1" applyAlignment="1">
      <alignment horizontal="left" vertical="center" wrapText="1"/>
    </xf>
    <xf numFmtId="15" fontId="1" fillId="0" borderId="28" xfId="0" applyNumberFormat="1" applyFont="1" applyFill="1" applyBorder="1" applyAlignment="1">
      <alignment horizontal="left" vertical="center" wrapText="1"/>
    </xf>
    <xf numFmtId="15" fontId="74" fillId="0" borderId="51" xfId="3" applyNumberFormat="1" applyFont="1" applyFill="1" applyBorder="1" applyAlignment="1">
      <alignment horizontal="left" vertical="center" wrapText="1"/>
    </xf>
    <xf numFmtId="15" fontId="74" fillId="0" borderId="32" xfId="3" applyNumberFormat="1" applyFont="1" applyFill="1" applyBorder="1" applyAlignment="1">
      <alignment horizontal="left" vertical="center" wrapText="1"/>
    </xf>
    <xf numFmtId="15" fontId="74" fillId="0" borderId="25" xfId="3" applyNumberFormat="1" applyFont="1" applyFill="1" applyBorder="1" applyAlignment="1">
      <alignment horizontal="left" vertical="center" wrapText="1"/>
    </xf>
    <xf numFmtId="15" fontId="76" fillId="0" borderId="114" xfId="3" applyNumberFormat="1" applyFont="1" applyFill="1" applyBorder="1" applyAlignment="1">
      <alignment horizontal="left" vertical="center" wrapText="1"/>
    </xf>
    <xf numFmtId="15" fontId="74" fillId="0" borderId="53" xfId="3" applyNumberFormat="1" applyFont="1" applyFill="1" applyBorder="1" applyAlignment="1">
      <alignment horizontal="left" vertical="center" wrapText="1"/>
    </xf>
    <xf numFmtId="10" fontId="1" fillId="13" borderId="43" xfId="0" applyNumberFormat="1" applyFont="1" applyFill="1" applyBorder="1" applyAlignment="1">
      <alignment horizontal="center" vertical="center"/>
    </xf>
    <xf numFmtId="10" fontId="1" fillId="13" borderId="33" xfId="0" applyNumberFormat="1" applyFont="1" applyFill="1" applyBorder="1" applyAlignment="1">
      <alignment horizontal="center" vertical="center"/>
    </xf>
    <xf numFmtId="15" fontId="18" fillId="0" borderId="20" xfId="0" applyNumberFormat="1" applyFont="1" applyFill="1" applyBorder="1" applyAlignment="1">
      <alignment horizontal="left" vertical="center" wrapText="1"/>
    </xf>
    <xf numFmtId="15" fontId="18" fillId="0" borderId="27" xfId="0" applyNumberFormat="1" applyFont="1" applyFill="1" applyBorder="1" applyAlignment="1">
      <alignment horizontal="left" vertical="center" wrapText="1"/>
    </xf>
    <xf numFmtId="15" fontId="1" fillId="0" borderId="86" xfId="0" applyNumberFormat="1" applyFont="1" applyFill="1" applyBorder="1" applyAlignment="1">
      <alignment horizontal="left" vertical="center" wrapText="1"/>
    </xf>
    <xf numFmtId="15" fontId="18" fillId="0" borderId="97" xfId="0" applyNumberFormat="1" applyFont="1" applyFill="1" applyBorder="1" applyAlignment="1">
      <alignment horizontal="left" vertical="center" wrapText="1"/>
    </xf>
    <xf numFmtId="15" fontId="18" fillId="0" borderId="25" xfId="0" applyNumberFormat="1" applyFont="1" applyFill="1" applyBorder="1" applyAlignment="1">
      <alignment horizontal="left" vertical="center" wrapText="1"/>
    </xf>
    <xf numFmtId="15" fontId="1" fillId="0" borderId="161" xfId="0" applyNumberFormat="1" applyFont="1" applyFill="1" applyBorder="1" applyAlignment="1">
      <alignment horizontal="left" vertical="center" wrapText="1"/>
    </xf>
    <xf numFmtId="0" fontId="1" fillId="0" borderId="76" xfId="12" applyFont="1" applyFill="1" applyBorder="1" applyAlignment="1">
      <alignment horizontal="left" vertical="center" wrapText="1"/>
    </xf>
    <xf numFmtId="166" fontId="1" fillId="31" borderId="47" xfId="1" applyNumberFormat="1" applyFont="1" applyFill="1" applyBorder="1" applyAlignment="1">
      <alignment horizontal="right" vertical="center" wrapText="1"/>
    </xf>
    <xf numFmtId="166" fontId="1" fillId="33" borderId="22" xfId="1" applyNumberFormat="1" applyFont="1" applyFill="1" applyBorder="1" applyAlignment="1">
      <alignment vertical="center"/>
    </xf>
    <xf numFmtId="166" fontId="1" fillId="33" borderId="76" xfId="1" applyNumberFormat="1" applyFont="1" applyFill="1" applyBorder="1" applyAlignment="1">
      <alignment vertical="center"/>
    </xf>
    <xf numFmtId="9" fontId="14" fillId="13" borderId="86" xfId="0" applyNumberFormat="1" applyFont="1" applyFill="1" applyBorder="1" applyAlignment="1">
      <alignment horizontal="center" vertical="center"/>
    </xf>
    <xf numFmtId="9" fontId="14" fillId="13" borderId="33" xfId="0" applyNumberFormat="1" applyFont="1" applyFill="1" applyBorder="1" applyAlignment="1">
      <alignment horizontal="center" vertical="center"/>
    </xf>
    <xf numFmtId="10" fontId="14" fillId="13" borderId="86" xfId="1" applyNumberFormat="1" applyFont="1" applyFill="1" applyBorder="1" applyAlignment="1">
      <alignment horizontal="center" vertical="center"/>
    </xf>
    <xf numFmtId="10" fontId="14" fillId="13" borderId="33" xfId="1" applyNumberFormat="1" applyFont="1" applyFill="1" applyBorder="1" applyAlignment="1">
      <alignment horizontal="center" vertical="center"/>
    </xf>
    <xf numFmtId="9" fontId="1" fillId="13" borderId="86" xfId="0" applyNumberFormat="1" applyFont="1" applyFill="1" applyBorder="1" applyAlignment="1">
      <alignment horizontal="center" vertical="center"/>
    </xf>
    <xf numFmtId="9" fontId="1" fillId="13" borderId="33" xfId="0" applyNumberFormat="1" applyFont="1" applyFill="1" applyBorder="1" applyAlignment="1">
      <alignment horizontal="center" vertical="center"/>
    </xf>
    <xf numFmtId="10" fontId="1" fillId="13" borderId="86" xfId="1" applyNumberFormat="1" applyFont="1" applyFill="1" applyBorder="1" applyAlignment="1">
      <alignment horizontal="center" vertical="center"/>
    </xf>
    <xf numFmtId="10" fontId="1" fillId="13" borderId="33" xfId="1" applyNumberFormat="1" applyFont="1" applyFill="1" applyBorder="1" applyAlignment="1">
      <alignment horizontal="center" vertical="center"/>
    </xf>
    <xf numFmtId="0" fontId="15" fillId="13" borderId="220" xfId="0" applyFont="1" applyFill="1" applyBorder="1" applyAlignment="1">
      <alignment horizontal="left" wrapText="1"/>
    </xf>
    <xf numFmtId="0" fontId="15" fillId="13" borderId="0" xfId="0" applyFont="1" applyFill="1" applyBorder="1" applyAlignment="1">
      <alignment horizontal="left" wrapText="1"/>
    </xf>
    <xf numFmtId="0" fontId="15" fillId="0" borderId="12"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47" xfId="12" applyFont="1" applyFill="1" applyBorder="1" applyAlignment="1">
      <alignment horizontal="left" vertical="center" wrapText="1"/>
    </xf>
    <xf numFmtId="0" fontId="13" fillId="0" borderId="22" xfId="11" applyFont="1" applyFill="1" applyBorder="1" applyAlignment="1">
      <alignment horizontal="left" vertical="center" wrapText="1"/>
    </xf>
    <xf numFmtId="0" fontId="13" fillId="0" borderId="76" xfId="11" applyFont="1" applyFill="1" applyBorder="1" applyAlignment="1">
      <alignment horizontal="left" vertical="center" wrapText="1"/>
    </xf>
    <xf numFmtId="15" fontId="1" fillId="0" borderId="22" xfId="11" applyNumberFormat="1" applyFont="1" applyFill="1" applyBorder="1" applyAlignment="1">
      <alignment horizontal="left" vertical="center" wrapText="1"/>
    </xf>
    <xf numFmtId="15" fontId="1" fillId="0" borderId="76" xfId="11" applyNumberFormat="1" applyFont="1" applyFill="1" applyBorder="1" applyAlignment="1">
      <alignment horizontal="left" vertical="center" wrapText="1"/>
    </xf>
    <xf numFmtId="15" fontId="1" fillId="0" borderId="217" xfId="11" applyNumberFormat="1" applyFont="1" applyFill="1" applyBorder="1" applyAlignment="1">
      <alignment horizontal="left" vertical="center" wrapText="1"/>
    </xf>
    <xf numFmtId="15" fontId="1" fillId="0" borderId="25" xfId="11" applyNumberFormat="1" applyFont="1" applyFill="1" applyBorder="1" applyAlignment="1">
      <alignment horizontal="left" vertical="center" wrapText="1"/>
    </xf>
    <xf numFmtId="15" fontId="1" fillId="0" borderId="20" xfId="11" applyNumberFormat="1" applyFont="1" applyFill="1" applyBorder="1" applyAlignment="1">
      <alignment horizontal="left" vertical="center" wrapText="1"/>
    </xf>
    <xf numFmtId="15" fontId="1" fillId="0" borderId="218" xfId="11" applyNumberFormat="1" applyFont="1" applyFill="1" applyBorder="1" applyAlignment="1">
      <alignment horizontal="left" vertical="center" wrapText="1"/>
    </xf>
    <xf numFmtId="15" fontId="1" fillId="0" borderId="208" xfId="11" applyNumberFormat="1" applyFont="1" applyFill="1" applyBorder="1" applyAlignment="1">
      <alignment horizontal="left" vertical="center" wrapText="1"/>
    </xf>
    <xf numFmtId="9" fontId="1" fillId="13" borderId="130" xfId="0" applyNumberFormat="1" applyFont="1" applyFill="1" applyBorder="1" applyAlignment="1">
      <alignment horizontal="center" vertical="center"/>
    </xf>
    <xf numFmtId="9" fontId="1" fillId="13" borderId="130" xfId="1" applyNumberFormat="1" applyFont="1" applyFill="1" applyBorder="1" applyAlignment="1">
      <alignment horizontal="center" vertical="center"/>
    </xf>
    <xf numFmtId="9" fontId="1" fillId="13" borderId="86" xfId="1" applyNumberFormat="1" applyFont="1" applyFill="1" applyBorder="1" applyAlignment="1">
      <alignment horizontal="center" vertical="center"/>
    </xf>
    <xf numFmtId="9" fontId="1" fillId="13" borderId="33" xfId="1" applyNumberFormat="1" applyFont="1" applyFill="1" applyBorder="1" applyAlignment="1">
      <alignment horizontal="center" vertical="center"/>
    </xf>
    <xf numFmtId="0" fontId="15" fillId="0" borderId="98" xfId="0" applyFont="1" applyBorder="1" applyAlignment="1">
      <alignment horizontal="left" vertical="center" wrapText="1"/>
    </xf>
    <xf numFmtId="0" fontId="15" fillId="0" borderId="141" xfId="0" applyFont="1" applyBorder="1" applyAlignment="1">
      <alignment horizontal="left" vertical="center" wrapText="1"/>
    </xf>
    <xf numFmtId="0" fontId="15" fillId="0" borderId="99" xfId="0" applyFont="1" applyBorder="1" applyAlignment="1">
      <alignment horizontal="left" vertical="center" wrapText="1"/>
    </xf>
    <xf numFmtId="0" fontId="1" fillId="0" borderId="21"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2" xfId="11" applyFont="1" applyFill="1" applyBorder="1" applyAlignment="1">
      <alignment horizontal="left" vertical="center" wrapText="1"/>
    </xf>
    <xf numFmtId="0" fontId="1" fillId="0" borderId="76" xfId="11" applyFont="1" applyFill="1" applyBorder="1" applyAlignment="1">
      <alignment horizontal="left" vertical="center" wrapText="1"/>
    </xf>
    <xf numFmtId="15" fontId="52" fillId="0" borderId="214" xfId="3" applyNumberFormat="1" applyFill="1" applyBorder="1" applyAlignment="1">
      <alignment horizontal="left" vertical="center" wrapText="1"/>
    </xf>
    <xf numFmtId="15" fontId="52" fillId="0" borderId="212" xfId="3" applyNumberFormat="1" applyFill="1" applyBorder="1" applyAlignment="1">
      <alignment horizontal="left" vertical="center" wrapText="1"/>
    </xf>
    <xf numFmtId="15" fontId="69" fillId="0" borderId="133" xfId="3" applyNumberFormat="1" applyFont="1" applyFill="1" applyBorder="1" applyAlignment="1">
      <alignment horizontal="left" vertical="center" wrapText="1"/>
    </xf>
    <xf numFmtId="15" fontId="18" fillId="0" borderId="133" xfId="11" applyNumberFormat="1" applyFont="1" applyFill="1" applyBorder="1" applyAlignment="1">
      <alignment horizontal="left" vertical="center" wrapText="1"/>
    </xf>
    <xf numFmtId="15" fontId="52" fillId="0" borderId="215" xfId="3" applyNumberFormat="1" applyFill="1" applyBorder="1" applyAlignment="1">
      <alignment horizontal="center" vertical="center" wrapText="1"/>
    </xf>
    <xf numFmtId="15" fontId="52" fillId="0" borderId="213" xfId="3" applyNumberFormat="1" applyFill="1" applyBorder="1" applyAlignment="1">
      <alignment horizontal="center" vertical="center" wrapText="1"/>
    </xf>
    <xf numFmtId="15" fontId="1" fillId="0" borderId="215" xfId="11" applyNumberFormat="1" applyFont="1" applyFill="1" applyBorder="1" applyAlignment="1">
      <alignment horizontal="left" vertical="center" wrapText="1"/>
    </xf>
    <xf numFmtId="15" fontId="1" fillId="0" borderId="213" xfId="11" applyNumberFormat="1" applyFont="1" applyFill="1" applyBorder="1" applyAlignment="1">
      <alignment horizontal="left" vertical="center" wrapText="1"/>
    </xf>
    <xf numFmtId="166" fontId="1" fillId="33" borderId="113" xfId="1" applyNumberFormat="1" applyFont="1" applyFill="1" applyBorder="1" applyAlignment="1">
      <alignment horizontal="right" vertical="center" wrapText="1"/>
    </xf>
    <xf numFmtId="15" fontId="1" fillId="0" borderId="214" xfId="11" applyNumberFormat="1" applyFont="1" applyFill="1" applyBorder="1" applyAlignment="1">
      <alignment horizontal="left" vertical="center" wrapText="1"/>
    </xf>
    <xf numFmtId="15" fontId="1" fillId="0" borderId="212" xfId="11" applyNumberFormat="1" applyFont="1" applyFill="1" applyBorder="1" applyAlignment="1">
      <alignment horizontal="left" vertical="center" wrapText="1"/>
    </xf>
    <xf numFmtId="15" fontId="52" fillId="0" borderId="215" xfId="3" applyNumberFormat="1" applyFill="1" applyBorder="1" applyAlignment="1">
      <alignment horizontal="left" vertical="center" wrapText="1"/>
    </xf>
    <xf numFmtId="15" fontId="52" fillId="0" borderId="213" xfId="3" applyNumberFormat="1" applyFill="1" applyBorder="1" applyAlignment="1">
      <alignment horizontal="left" vertical="center" wrapText="1"/>
    </xf>
    <xf numFmtId="166" fontId="1" fillId="31" borderId="113" xfId="1" applyNumberFormat="1" applyFont="1" applyFill="1" applyBorder="1" applyAlignment="1">
      <alignment horizontal="right" vertical="center" wrapText="1"/>
    </xf>
    <xf numFmtId="15" fontId="75" fillId="0" borderId="215" xfId="3" applyNumberFormat="1" applyFont="1" applyFill="1" applyBorder="1" applyAlignment="1">
      <alignment horizontal="center" vertical="center" wrapText="1"/>
    </xf>
    <xf numFmtId="15" fontId="75" fillId="0" borderId="213" xfId="3" applyNumberFormat="1" applyFont="1" applyFill="1" applyBorder="1" applyAlignment="1">
      <alignment horizontal="center" vertical="center" wrapText="1"/>
    </xf>
    <xf numFmtId="10" fontId="1" fillId="13" borderId="130" xfId="1" applyNumberFormat="1" applyFont="1" applyFill="1" applyBorder="1" applyAlignment="1">
      <alignment horizontal="center" vertical="center" wrapText="1"/>
    </xf>
    <xf numFmtId="10" fontId="1" fillId="13" borderId="86" xfId="1" applyNumberFormat="1" applyFont="1" applyFill="1" applyBorder="1" applyAlignment="1">
      <alignment horizontal="center" vertical="center" wrapText="1"/>
    </xf>
    <xf numFmtId="10" fontId="1" fillId="13" borderId="138" xfId="1" applyNumberFormat="1" applyFont="1" applyFill="1" applyBorder="1" applyAlignment="1">
      <alignment horizontal="center" vertical="center" wrapText="1"/>
    </xf>
    <xf numFmtId="0" fontId="13" fillId="0" borderId="128" xfId="11" applyFont="1" applyFill="1" applyBorder="1" applyAlignment="1">
      <alignment horizontal="left" vertical="center" wrapText="1"/>
    </xf>
    <xf numFmtId="15" fontId="13" fillId="0" borderId="128" xfId="11" applyNumberFormat="1" applyFont="1" applyFill="1" applyBorder="1" applyAlignment="1">
      <alignment horizontal="left" vertical="center" wrapText="1"/>
    </xf>
    <xf numFmtId="15" fontId="13" fillId="0" borderId="76" xfId="11" applyNumberFormat="1" applyFont="1" applyFill="1" applyBorder="1" applyAlignment="1">
      <alignment horizontal="left" vertical="center" wrapText="1"/>
    </xf>
    <xf numFmtId="15" fontId="74" fillId="0" borderId="210" xfId="3" applyNumberFormat="1" applyFont="1" applyFill="1" applyBorder="1" applyAlignment="1">
      <alignment horizontal="left" vertical="center" wrapText="1"/>
    </xf>
    <xf numFmtId="15" fontId="74" fillId="0" borderId="212" xfId="3" applyNumberFormat="1" applyFont="1" applyFill="1" applyBorder="1" applyAlignment="1">
      <alignment horizontal="left" vertical="center" wrapText="1"/>
    </xf>
    <xf numFmtId="15" fontId="74" fillId="0" borderId="131" xfId="3" applyNumberFormat="1" applyFont="1" applyFill="1" applyBorder="1" applyAlignment="1">
      <alignment horizontal="left" vertical="center" wrapText="1"/>
    </xf>
    <xf numFmtId="15" fontId="13" fillId="0" borderId="133" xfId="11" applyNumberFormat="1" applyFont="1" applyFill="1" applyBorder="1" applyAlignment="1">
      <alignment horizontal="left" vertical="center" wrapText="1"/>
    </xf>
    <xf numFmtId="15" fontId="13" fillId="0" borderId="211" xfId="3" applyNumberFormat="1" applyFont="1" applyFill="1" applyBorder="1" applyAlignment="1">
      <alignment horizontal="left" vertical="center" wrapText="1"/>
    </xf>
    <xf numFmtId="15" fontId="13" fillId="0" borderId="213" xfId="3" applyNumberFormat="1" applyFont="1" applyFill="1" applyBorder="1" applyAlignment="1">
      <alignment horizontal="left" vertical="center" wrapText="1"/>
    </xf>
    <xf numFmtId="166" fontId="1" fillId="31" borderId="128" xfId="1" applyNumberFormat="1" applyFont="1" applyFill="1" applyBorder="1" applyAlignment="1">
      <alignment horizontal="right" vertical="center" wrapText="1"/>
    </xf>
    <xf numFmtId="166" fontId="1" fillId="33" borderId="128" xfId="1" applyNumberFormat="1" applyFont="1" applyFill="1" applyBorder="1" applyAlignment="1">
      <alignment horizontal="right" vertical="center" wrapText="1"/>
    </xf>
    <xf numFmtId="9" fontId="1" fillId="13" borderId="130" xfId="0" applyNumberFormat="1" applyFont="1" applyFill="1" applyBorder="1" applyAlignment="1">
      <alignment horizontal="center" vertical="center" wrapText="1"/>
    </xf>
    <xf numFmtId="9" fontId="1" fillId="13" borderId="86" xfId="0" applyNumberFormat="1" applyFont="1" applyFill="1" applyBorder="1" applyAlignment="1">
      <alignment horizontal="center" vertical="center" wrapText="1"/>
    </xf>
    <xf numFmtId="9" fontId="1" fillId="13" borderId="138" xfId="0" applyNumberFormat="1" applyFont="1" applyFill="1" applyBorder="1" applyAlignment="1">
      <alignment horizontal="center" vertical="center" wrapText="1"/>
    </xf>
    <xf numFmtId="15" fontId="1" fillId="0" borderId="164" xfId="0" applyNumberFormat="1" applyFont="1" applyFill="1" applyBorder="1" applyAlignment="1">
      <alignment horizontal="left" vertical="center"/>
    </xf>
    <xf numFmtId="15" fontId="1" fillId="0" borderId="32" xfId="0" applyNumberFormat="1" applyFont="1" applyFill="1" applyBorder="1" applyAlignment="1">
      <alignment horizontal="left" vertical="center"/>
    </xf>
    <xf numFmtId="15" fontId="18" fillId="7" borderId="25" xfId="0" applyNumberFormat="1" applyFont="1" applyFill="1" applyBorder="1" applyAlignment="1">
      <alignment horizontal="left" vertical="center" wrapText="1"/>
    </xf>
    <xf numFmtId="15" fontId="18" fillId="7" borderId="20" xfId="0" applyNumberFormat="1" applyFont="1" applyFill="1" applyBorder="1" applyAlignment="1">
      <alignment horizontal="left" vertical="center" wrapText="1"/>
    </xf>
    <xf numFmtId="15" fontId="18" fillId="0" borderId="25" xfId="0" applyNumberFormat="1" applyFont="1" applyFill="1" applyBorder="1" applyAlignment="1">
      <alignment horizontal="left" vertical="center"/>
    </xf>
    <xf numFmtId="15" fontId="18" fillId="0" borderId="20" xfId="0" applyNumberFormat="1" applyFont="1" applyFill="1" applyBorder="1" applyAlignment="1">
      <alignment horizontal="left" vertical="center"/>
    </xf>
    <xf numFmtId="0" fontId="15" fillId="13" borderId="125" xfId="0" applyFont="1" applyFill="1" applyBorder="1" applyAlignment="1">
      <alignment horizontal="left" wrapText="1"/>
    </xf>
    <xf numFmtId="0" fontId="15" fillId="13" borderId="126" xfId="0" applyFont="1" applyFill="1" applyBorder="1" applyAlignment="1">
      <alignment horizontal="left" wrapText="1"/>
    </xf>
    <xf numFmtId="0" fontId="15" fillId="13" borderId="68" xfId="0" applyFont="1" applyFill="1" applyBorder="1" applyAlignment="1">
      <alignment horizontal="left" wrapText="1"/>
    </xf>
    <xf numFmtId="0" fontId="15" fillId="0" borderId="127" xfId="0" applyFont="1" applyBorder="1" applyAlignment="1">
      <alignment horizontal="left" vertical="center" wrapText="1"/>
    </xf>
    <xf numFmtId="0" fontId="15" fillId="0" borderId="132" xfId="0" applyFont="1" applyBorder="1" applyAlignment="1">
      <alignment horizontal="left" vertical="center" wrapText="1"/>
    </xf>
    <xf numFmtId="0" fontId="15" fillId="0" borderId="136" xfId="0" applyFont="1" applyBorder="1" applyAlignment="1">
      <alignment horizontal="left" vertical="center" wrapText="1"/>
    </xf>
    <xf numFmtId="0" fontId="1" fillId="0" borderId="128" xfId="0" applyFont="1" applyFill="1" applyBorder="1" applyAlignment="1">
      <alignment horizontal="left" vertical="center" wrapText="1"/>
    </xf>
    <xf numFmtId="0" fontId="1" fillId="0" borderId="128" xfId="11" applyFont="1" applyFill="1" applyBorder="1" applyAlignment="1">
      <alignment horizontal="left" vertical="center" wrapText="1"/>
    </xf>
    <xf numFmtId="166" fontId="1" fillId="31" borderId="86" xfId="1" applyNumberFormat="1" applyFont="1" applyFill="1" applyBorder="1" applyAlignment="1">
      <alignment horizontal="right" vertical="center" wrapText="1"/>
    </xf>
    <xf numFmtId="166" fontId="1" fillId="31" borderId="33" xfId="1" applyNumberFormat="1" applyFont="1" applyFill="1" applyBorder="1" applyAlignment="1">
      <alignment horizontal="right" vertical="center" wrapText="1"/>
    </xf>
    <xf numFmtId="166" fontId="1" fillId="33" borderId="86" xfId="1" applyNumberFormat="1" applyFont="1" applyFill="1" applyBorder="1" applyAlignment="1">
      <alignment horizontal="right" vertical="center" wrapText="1"/>
    </xf>
    <xf numFmtId="166" fontId="1" fillId="33" borderId="33" xfId="1" applyNumberFormat="1" applyFont="1" applyFill="1" applyBorder="1" applyAlignment="1">
      <alignment horizontal="right" vertical="center" wrapText="1"/>
    </xf>
    <xf numFmtId="166" fontId="1" fillId="33" borderId="73" xfId="1" applyNumberFormat="1" applyFont="1" applyFill="1" applyBorder="1" applyAlignment="1">
      <alignment vertical="center"/>
    </xf>
    <xf numFmtId="9" fontId="1" fillId="13" borderId="165" xfId="0" applyNumberFormat="1" applyFont="1" applyFill="1" applyBorder="1" applyAlignment="1">
      <alignment horizontal="center" vertical="center" wrapText="1"/>
    </xf>
    <xf numFmtId="10" fontId="1" fillId="13" borderId="209" xfId="1" applyNumberFormat="1" applyFont="1" applyFill="1" applyBorder="1" applyAlignment="1">
      <alignment horizontal="center" vertical="center" wrapText="1"/>
    </xf>
    <xf numFmtId="10" fontId="1" fillId="13" borderId="34" xfId="1" applyNumberFormat="1" applyFont="1" applyFill="1" applyBorder="1" applyAlignment="1">
      <alignment horizontal="center" vertical="center" wrapText="1"/>
    </xf>
    <xf numFmtId="0" fontId="15" fillId="7" borderId="96" xfId="0" applyFont="1" applyFill="1" applyBorder="1" applyAlignment="1">
      <alignment horizontal="left" vertical="center" wrapText="1"/>
    </xf>
    <xf numFmtId="0" fontId="15" fillId="7" borderId="10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0" xfId="12" applyFont="1" applyFill="1" applyBorder="1" applyAlignment="1">
      <alignment horizontal="left" vertical="center" wrapText="1"/>
    </xf>
    <xf numFmtId="0" fontId="1" fillId="7" borderId="52" xfId="12" applyFont="1" applyFill="1" applyBorder="1" applyAlignment="1">
      <alignment horizontal="left" vertical="center" wrapText="1"/>
    </xf>
    <xf numFmtId="0" fontId="1" fillId="0" borderId="124" xfId="12" applyFont="1" applyFill="1" applyBorder="1" applyAlignment="1">
      <alignment horizontal="left" vertical="center" wrapText="1"/>
    </xf>
    <xf numFmtId="0" fontId="1" fillId="0" borderId="35" xfId="12" applyFont="1" applyFill="1" applyBorder="1" applyAlignment="1">
      <alignment horizontal="left" vertical="center" wrapText="1"/>
    </xf>
    <xf numFmtId="15" fontId="75" fillId="0" borderId="214" xfId="3" applyNumberFormat="1" applyFont="1" applyFill="1" applyBorder="1" applyAlignment="1">
      <alignment horizontal="left" wrapText="1"/>
    </xf>
    <xf numFmtId="15" fontId="75" fillId="0" borderId="212" xfId="3" applyNumberFormat="1" applyFont="1" applyFill="1" applyBorder="1" applyAlignment="1">
      <alignment horizontal="left" wrapText="1"/>
    </xf>
    <xf numFmtId="0" fontId="13" fillId="7" borderId="22" xfId="12" applyFont="1" applyFill="1" applyBorder="1" applyAlignment="1">
      <alignment horizontal="left" vertical="center" wrapText="1"/>
    </xf>
    <xf numFmtId="0" fontId="13" fillId="7" borderId="76" xfId="12" applyFont="1" applyFill="1" applyBorder="1" applyAlignment="1">
      <alignment horizontal="left" vertical="center" wrapText="1"/>
    </xf>
    <xf numFmtId="15" fontId="1" fillId="7" borderId="51" xfId="0" applyNumberFormat="1" applyFont="1" applyFill="1" applyBorder="1" applyAlignment="1">
      <alignment horizontal="center" vertical="center" wrapText="1"/>
    </xf>
    <xf numFmtId="15" fontId="1" fillId="7" borderId="25" xfId="0" applyNumberFormat="1" applyFont="1" applyFill="1" applyBorder="1" applyAlignment="1">
      <alignment horizontal="center" vertical="center" wrapText="1"/>
    </xf>
    <xf numFmtId="15" fontId="1" fillId="7" borderId="114" xfId="0" applyNumberFormat="1" applyFont="1" applyFill="1" applyBorder="1" applyAlignment="1">
      <alignment horizontal="center" vertical="center" wrapText="1"/>
    </xf>
    <xf numFmtId="15" fontId="1" fillId="7" borderId="208" xfId="0" applyNumberFormat="1" applyFont="1" applyFill="1" applyBorder="1" applyAlignment="1">
      <alignment horizontal="center" vertical="center" wrapText="1"/>
    </xf>
    <xf numFmtId="166" fontId="1" fillId="33" borderId="47" xfId="0" applyNumberFormat="1" applyFont="1" applyFill="1" applyBorder="1" applyAlignment="1">
      <alignment horizontal="right" vertical="center" wrapText="1"/>
    </xf>
    <xf numFmtId="166" fontId="1" fillId="33" borderId="76" xfId="0" applyNumberFormat="1" applyFont="1" applyFill="1" applyBorder="1" applyAlignment="1">
      <alignment horizontal="right" vertical="center" wrapText="1"/>
    </xf>
    <xf numFmtId="9" fontId="1" fillId="13" borderId="22" xfId="0" applyNumberFormat="1" applyFont="1" applyFill="1" applyBorder="1" applyAlignment="1">
      <alignment horizontal="center" vertical="center" wrapText="1"/>
    </xf>
    <xf numFmtId="9" fontId="1" fillId="13" borderId="76" xfId="0" applyNumberFormat="1" applyFont="1" applyFill="1" applyBorder="1" applyAlignment="1">
      <alignment horizontal="center" vertical="center" wrapText="1"/>
    </xf>
    <xf numFmtId="9" fontId="1" fillId="13" borderId="28" xfId="0" applyNumberFormat="1" applyFont="1" applyFill="1" applyBorder="1" applyAlignment="1">
      <alignment horizontal="center" vertical="center" wrapText="1"/>
    </xf>
    <xf numFmtId="10" fontId="1" fillId="13" borderId="22" xfId="1" applyNumberFormat="1" applyFont="1" applyFill="1" applyBorder="1" applyAlignment="1">
      <alignment horizontal="center" vertical="center" wrapText="1"/>
    </xf>
    <xf numFmtId="10" fontId="1" fillId="13" borderId="76" xfId="1" applyNumberFormat="1" applyFont="1" applyFill="1" applyBorder="1" applyAlignment="1">
      <alignment horizontal="center" vertical="center" wrapText="1"/>
    </xf>
    <xf numFmtId="10" fontId="1" fillId="13" borderId="28" xfId="1" applyNumberFormat="1" applyFont="1" applyFill="1" applyBorder="1" applyAlignment="1">
      <alignment horizontal="center" vertical="center" wrapText="1"/>
    </xf>
    <xf numFmtId="0" fontId="15" fillId="7" borderId="21" xfId="0" applyFont="1" applyFill="1" applyBorder="1" applyAlignment="1">
      <alignment horizontal="left" vertical="center" wrapText="1"/>
    </xf>
    <xf numFmtId="0" fontId="15" fillId="7" borderId="19"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1" fillId="7" borderId="22" xfId="0" applyFont="1" applyFill="1" applyBorder="1" applyAlignment="1">
      <alignment horizontal="left" vertical="center" wrapText="1"/>
    </xf>
    <xf numFmtId="0" fontId="1" fillId="7" borderId="76" xfId="0" applyFont="1" applyFill="1" applyBorder="1" applyAlignment="1">
      <alignment horizontal="left" vertical="center" wrapText="1"/>
    </xf>
    <xf numFmtId="0" fontId="1" fillId="7" borderId="22" xfId="12" applyFont="1" applyFill="1" applyBorder="1" applyAlignment="1">
      <alignment horizontal="left" vertical="center" wrapText="1"/>
    </xf>
    <xf numFmtId="0" fontId="1" fillId="7" borderId="76" xfId="12" applyFont="1" applyFill="1" applyBorder="1" applyAlignment="1">
      <alignment horizontal="left" vertical="center" wrapText="1"/>
    </xf>
    <xf numFmtId="0" fontId="1" fillId="0" borderId="22" xfId="12" applyFont="1" applyFill="1" applyBorder="1" applyAlignment="1">
      <alignment horizontal="left" vertical="center" wrapText="1"/>
    </xf>
    <xf numFmtId="15" fontId="18" fillId="7" borderId="27" xfId="0" applyNumberFormat="1" applyFont="1" applyFill="1" applyBorder="1" applyAlignment="1">
      <alignment horizontal="left" vertical="center" wrapText="1"/>
    </xf>
    <xf numFmtId="15" fontId="13" fillId="0" borderId="114" xfId="0" applyNumberFormat="1" applyFont="1" applyFill="1" applyBorder="1" applyAlignment="1">
      <alignment horizontal="left" vertical="center" wrapText="1"/>
    </xf>
    <xf numFmtId="15" fontId="13" fillId="0" borderId="53" xfId="0" applyNumberFormat="1" applyFont="1" applyFill="1" applyBorder="1" applyAlignment="1">
      <alignment horizontal="left" vertical="center" wrapText="1"/>
    </xf>
    <xf numFmtId="15" fontId="13" fillId="0" borderId="0" xfId="0" applyNumberFormat="1" applyFont="1" applyFill="1" applyBorder="1" applyAlignment="1">
      <alignment horizontal="left" vertical="center" wrapText="1"/>
    </xf>
    <xf numFmtId="0" fontId="15" fillId="7" borderId="21" xfId="0" applyFont="1" applyFill="1" applyBorder="1" applyAlignment="1">
      <alignment horizontal="left" vertical="center"/>
    </xf>
    <xf numFmtId="0" fontId="15" fillId="7" borderId="26" xfId="0" applyFont="1" applyFill="1" applyBorder="1" applyAlignment="1">
      <alignment horizontal="left" vertical="center"/>
    </xf>
    <xf numFmtId="0" fontId="1" fillId="7" borderId="28" xfId="0" applyFont="1" applyFill="1" applyBorder="1" applyAlignment="1">
      <alignment horizontal="left" vertical="center" wrapText="1"/>
    </xf>
    <xf numFmtId="0" fontId="1" fillId="7" borderId="28" xfId="12" applyFont="1" applyFill="1" applyBorder="1" applyAlignment="1">
      <alignment horizontal="left" vertical="center" wrapText="1"/>
    </xf>
    <xf numFmtId="0" fontId="1" fillId="0" borderId="28" xfId="12" applyFont="1" applyFill="1" applyBorder="1" applyAlignment="1">
      <alignment horizontal="left" vertical="center" wrapText="1"/>
    </xf>
    <xf numFmtId="0" fontId="13" fillId="7" borderId="47" xfId="12" applyFont="1" applyFill="1" applyBorder="1" applyAlignment="1">
      <alignment horizontal="left" vertical="center" wrapText="1"/>
    </xf>
    <xf numFmtId="15" fontId="1" fillId="0" borderId="47" xfId="12" applyNumberFormat="1" applyFont="1" applyFill="1" applyBorder="1" applyAlignment="1">
      <alignment horizontal="left" vertical="center" wrapText="1"/>
    </xf>
    <xf numFmtId="15" fontId="1" fillId="0" borderId="76" xfId="12" applyNumberFormat="1" applyFont="1" applyFill="1" applyBorder="1" applyAlignment="1">
      <alignment horizontal="left" vertical="center" wrapText="1"/>
    </xf>
    <xf numFmtId="15" fontId="1" fillId="7" borderId="51" xfId="12" applyNumberFormat="1" applyFont="1" applyFill="1" applyBorder="1" applyAlignment="1">
      <alignment horizontal="center" vertical="center" wrapText="1"/>
    </xf>
    <xf numFmtId="15" fontId="1" fillId="7" borderId="25" xfId="12" applyNumberFormat="1" applyFont="1" applyFill="1" applyBorder="1" applyAlignment="1">
      <alignment horizontal="center" vertical="center" wrapText="1"/>
    </xf>
    <xf numFmtId="0" fontId="13" fillId="7" borderId="28" xfId="12" applyFont="1" applyFill="1" applyBorder="1" applyAlignment="1">
      <alignment horizontal="left" vertical="center" wrapText="1"/>
    </xf>
    <xf numFmtId="15" fontId="18" fillId="0" borderId="51" xfId="0" applyNumberFormat="1" applyFont="1" applyFill="1" applyBorder="1" applyAlignment="1">
      <alignment horizontal="left" vertical="center" wrapText="1"/>
    </xf>
    <xf numFmtId="15" fontId="18" fillId="0" borderId="32" xfId="0" applyNumberFormat="1" applyFont="1" applyFill="1" applyBorder="1" applyAlignment="1">
      <alignment horizontal="left" vertical="center" wrapText="1"/>
    </xf>
    <xf numFmtId="15" fontId="18" fillId="0" borderId="13" xfId="12" applyNumberFormat="1" applyFont="1" applyFill="1" applyBorder="1" applyAlignment="1">
      <alignment horizontal="left" vertical="center" wrapText="1"/>
    </xf>
    <xf numFmtId="15" fontId="18" fillId="0" borderId="20" xfId="12" applyNumberFormat="1" applyFont="1" applyFill="1" applyBorder="1" applyAlignment="1">
      <alignment horizontal="left" vertical="center" wrapText="1"/>
    </xf>
    <xf numFmtId="0" fontId="15" fillId="7" borderId="19" xfId="0" applyFont="1" applyFill="1" applyBorder="1" applyAlignment="1">
      <alignment horizontal="left" vertical="center"/>
    </xf>
    <xf numFmtId="9" fontId="1" fillId="13" borderId="22" xfId="0" applyNumberFormat="1" applyFont="1" applyFill="1" applyBorder="1" applyAlignment="1">
      <alignment horizontal="center" vertical="center"/>
    </xf>
    <xf numFmtId="9" fontId="1" fillId="13" borderId="76" xfId="0" applyNumberFormat="1" applyFont="1" applyFill="1" applyBorder="1" applyAlignment="1">
      <alignment horizontal="center" vertical="center"/>
    </xf>
    <xf numFmtId="9" fontId="1" fillId="13" borderId="28" xfId="0" applyNumberFormat="1" applyFont="1" applyFill="1" applyBorder="1" applyAlignment="1">
      <alignment horizontal="center" vertical="center"/>
    </xf>
    <xf numFmtId="10" fontId="1" fillId="13" borderId="22" xfId="1" applyNumberFormat="1" applyFont="1" applyFill="1" applyBorder="1" applyAlignment="1">
      <alignment horizontal="center" vertical="center"/>
    </xf>
    <xf numFmtId="10" fontId="1" fillId="13" borderId="76" xfId="1" applyNumberFormat="1" applyFont="1" applyFill="1" applyBorder="1" applyAlignment="1">
      <alignment horizontal="center" vertical="center"/>
    </xf>
    <xf numFmtId="10" fontId="1" fillId="13" borderId="28" xfId="1" applyNumberFormat="1" applyFont="1" applyFill="1" applyBorder="1" applyAlignment="1">
      <alignment horizontal="center" vertical="center"/>
    </xf>
    <xf numFmtId="166" fontId="1" fillId="33" borderId="47" xfId="1" applyNumberFormat="1" applyFont="1" applyFill="1" applyBorder="1" applyAlignment="1">
      <alignment horizontal="right" vertical="center" wrapText="1"/>
    </xf>
    <xf numFmtId="9" fontId="1" fillId="13" borderId="47" xfId="0" applyNumberFormat="1" applyFont="1" applyFill="1" applyBorder="1" applyAlignment="1">
      <alignment horizontal="center" vertical="center"/>
    </xf>
    <xf numFmtId="166" fontId="1" fillId="13" borderId="47" xfId="1" applyNumberFormat="1" applyFont="1" applyFill="1" applyBorder="1" applyAlignment="1">
      <alignment horizontal="center" vertical="center"/>
    </xf>
    <xf numFmtId="0" fontId="1" fillId="7" borderId="22" xfId="0" applyFont="1" applyFill="1" applyBorder="1" applyAlignment="1">
      <alignment horizontal="left" vertical="center"/>
    </xf>
    <xf numFmtId="0" fontId="1" fillId="7" borderId="76" xfId="0" applyFont="1" applyFill="1" applyBorder="1" applyAlignment="1">
      <alignment horizontal="left" vertical="center"/>
    </xf>
    <xf numFmtId="166" fontId="1" fillId="31" borderId="47" xfId="0" applyNumberFormat="1" applyFont="1" applyFill="1" applyBorder="1" applyAlignment="1">
      <alignment horizontal="right" vertical="center" wrapText="1"/>
    </xf>
    <xf numFmtId="166" fontId="1" fillId="31" borderId="76" xfId="0" applyNumberFormat="1" applyFont="1" applyFill="1" applyBorder="1" applyAlignment="1">
      <alignment horizontal="right" vertical="center" wrapText="1"/>
    </xf>
    <xf numFmtId="0" fontId="30" fillId="8" borderId="114" xfId="0" applyFont="1" applyFill="1" applyBorder="1" applyAlignment="1">
      <alignment horizontal="center" vertical="center"/>
    </xf>
    <xf numFmtId="0" fontId="30" fillId="8" borderId="116" xfId="0" applyFont="1" applyFill="1" applyBorder="1" applyAlignment="1">
      <alignment horizontal="center" vertical="center"/>
    </xf>
    <xf numFmtId="15" fontId="61" fillId="8" borderId="114" xfId="0" applyNumberFormat="1" applyFont="1" applyFill="1" applyBorder="1" applyAlignment="1">
      <alignment horizontal="center" vertical="center" wrapText="1"/>
    </xf>
    <xf numFmtId="15" fontId="61" fillId="8" borderId="116" xfId="0" applyNumberFormat="1" applyFont="1" applyFill="1" applyBorder="1" applyAlignment="1">
      <alignment horizontal="center" vertical="center" wrapText="1"/>
    </xf>
    <xf numFmtId="15" fontId="61" fillId="8" borderId="66" xfId="0" applyNumberFormat="1" applyFont="1" applyFill="1" applyBorder="1" applyAlignment="1">
      <alignment horizontal="center" vertical="center" wrapText="1"/>
    </xf>
    <xf numFmtId="15" fontId="61" fillId="8" borderId="46" xfId="0" applyNumberFormat="1" applyFont="1" applyFill="1" applyBorder="1" applyAlignment="1">
      <alignment horizontal="center" vertical="center" wrapText="1"/>
    </xf>
    <xf numFmtId="15" fontId="61" fillId="8" borderId="54" xfId="0" applyNumberFormat="1" applyFont="1" applyFill="1" applyBorder="1" applyAlignment="1">
      <alignment horizontal="center" vertical="center" wrapText="1"/>
    </xf>
    <xf numFmtId="9" fontId="1" fillId="13" borderId="73" xfId="0" applyNumberFormat="1" applyFont="1" applyFill="1" applyBorder="1" applyAlignment="1">
      <alignment horizontal="center" vertical="center"/>
    </xf>
    <xf numFmtId="10" fontId="1" fillId="13" borderId="73" xfId="1" applyNumberFormat="1" applyFont="1" applyFill="1" applyBorder="1" applyAlignment="1">
      <alignment horizontal="center" vertical="center"/>
    </xf>
    <xf numFmtId="15" fontId="18" fillId="7" borderId="164" xfId="12" applyNumberFormat="1" applyFont="1" applyFill="1" applyBorder="1" applyAlignment="1">
      <alignment horizontal="left" vertical="center" wrapText="1"/>
    </xf>
    <xf numFmtId="15" fontId="18" fillId="7" borderId="97" xfId="12" applyNumberFormat="1" applyFont="1" applyFill="1" applyBorder="1" applyAlignment="1">
      <alignment horizontal="left" vertical="center" wrapText="1"/>
    </xf>
    <xf numFmtId="15" fontId="18" fillId="7" borderId="32" xfId="12" applyNumberFormat="1" applyFont="1" applyFill="1" applyBorder="1" applyAlignment="1">
      <alignment horizontal="left" vertical="center" wrapText="1"/>
    </xf>
    <xf numFmtId="0" fontId="53" fillId="0" borderId="0" xfId="0" applyFont="1" applyAlignment="1">
      <alignment horizontal="center" wrapText="1"/>
    </xf>
    <xf numFmtId="0" fontId="15" fillId="0" borderId="0" xfId="0" applyFont="1" applyAlignment="1">
      <alignment horizontal="center" vertical="center" wrapText="1"/>
    </xf>
    <xf numFmtId="0" fontId="15" fillId="8" borderId="114" xfId="0" applyFont="1" applyFill="1" applyBorder="1" applyAlignment="1">
      <alignment horizontal="center" vertical="center" wrapText="1"/>
    </xf>
    <xf numFmtId="0" fontId="15" fillId="8" borderId="116" xfId="0" applyFont="1" applyFill="1" applyBorder="1" applyAlignment="1">
      <alignment horizontal="center" vertical="center" wrapText="1"/>
    </xf>
    <xf numFmtId="0" fontId="15" fillId="8" borderId="115" xfId="0" applyFont="1" applyFill="1" applyBorder="1" applyAlignment="1">
      <alignment horizontal="center" vertical="center"/>
    </xf>
    <xf numFmtId="0" fontId="15" fillId="8" borderId="106" xfId="0" applyFont="1" applyFill="1" applyBorder="1" applyAlignment="1">
      <alignment horizontal="center" vertical="center"/>
    </xf>
    <xf numFmtId="0" fontId="15" fillId="8" borderId="117" xfId="0" applyFont="1" applyFill="1" applyBorder="1" applyAlignment="1">
      <alignment horizontal="center" vertical="center"/>
    </xf>
    <xf numFmtId="0" fontId="15" fillId="8" borderId="118" xfId="0" applyFont="1" applyFill="1" applyBorder="1" applyAlignment="1">
      <alignment horizontal="center" vertical="center"/>
    </xf>
    <xf numFmtId="0" fontId="15" fillId="8" borderId="114" xfId="0" applyFont="1" applyFill="1" applyBorder="1" applyAlignment="1">
      <alignment horizontal="center" vertical="center"/>
    </xf>
    <xf numFmtId="0" fontId="15" fillId="8" borderId="116" xfId="0" applyFont="1" applyFill="1" applyBorder="1" applyAlignment="1">
      <alignment horizontal="center" vertical="center"/>
    </xf>
    <xf numFmtId="0" fontId="31" fillId="8" borderId="114" xfId="0" applyFont="1" applyFill="1" applyBorder="1" applyAlignment="1">
      <alignment horizontal="center" vertical="center" wrapText="1"/>
    </xf>
    <xf numFmtId="0" fontId="31" fillId="8" borderId="116" xfId="0" applyFont="1" applyFill="1" applyBorder="1" applyAlignment="1">
      <alignment horizontal="center" vertical="center" wrapText="1"/>
    </xf>
    <xf numFmtId="10" fontId="31" fillId="8" borderId="114" xfId="1" applyNumberFormat="1" applyFont="1" applyFill="1" applyBorder="1" applyAlignment="1">
      <alignment horizontal="center" vertical="center" wrapText="1"/>
    </xf>
    <xf numFmtId="10" fontId="31" fillId="8" borderId="116" xfId="1" applyNumberFormat="1" applyFont="1" applyFill="1" applyBorder="1" applyAlignment="1">
      <alignment horizontal="center" vertical="center" wrapText="1"/>
    </xf>
    <xf numFmtId="10" fontId="0" fillId="3" borderId="97" xfId="1" applyNumberFormat="1" applyFont="1" applyFill="1" applyBorder="1" applyAlignment="1">
      <alignment horizontal="right" vertical="center"/>
    </xf>
    <xf numFmtId="10" fontId="0" fillId="3" borderId="32" xfId="1" applyNumberFormat="1" applyFont="1" applyFill="1" applyBorder="1" applyAlignment="1">
      <alignment horizontal="right" vertical="center"/>
    </xf>
    <xf numFmtId="9" fontId="21" fillId="32" borderId="22" xfId="1" applyFont="1" applyFill="1" applyBorder="1" applyAlignment="1">
      <alignment horizontal="center" vertical="center"/>
    </xf>
    <xf numFmtId="0" fontId="12" fillId="2" borderId="207" xfId="0" applyFont="1" applyFill="1" applyBorder="1" applyAlignment="1">
      <alignment horizontal="center" vertical="center" wrapText="1"/>
    </xf>
    <xf numFmtId="0" fontId="21" fillId="0" borderId="107" xfId="0" applyFont="1" applyBorder="1" applyAlignment="1">
      <alignment horizontal="right" vertical="center"/>
    </xf>
    <xf numFmtId="0" fontId="53" fillId="0" borderId="101" xfId="0" applyFont="1" applyFill="1" applyBorder="1" applyAlignment="1">
      <alignment horizontal="center" vertical="center" wrapText="1"/>
    </xf>
    <xf numFmtId="0" fontId="53" fillId="0" borderId="31" xfId="0" applyFont="1" applyFill="1" applyBorder="1" applyAlignment="1">
      <alignment horizontal="center" vertical="center" wrapText="1"/>
    </xf>
    <xf numFmtId="15" fontId="21" fillId="0" borderId="86" xfId="0" applyNumberFormat="1" applyFont="1" applyFill="1" applyBorder="1" applyAlignment="1">
      <alignment horizontal="right" vertical="center" wrapText="1"/>
    </xf>
    <xf numFmtId="15" fontId="21" fillId="0" borderId="33" xfId="0" applyNumberFormat="1" applyFont="1" applyFill="1" applyBorder="1" applyAlignment="1">
      <alignment horizontal="right" vertical="center" wrapText="1"/>
    </xf>
    <xf numFmtId="15" fontId="21" fillId="0" borderId="86" xfId="0" applyNumberFormat="1" applyFont="1" applyFill="1" applyBorder="1" applyAlignment="1">
      <alignment vertical="center" wrapText="1"/>
    </xf>
    <xf numFmtId="15" fontId="21" fillId="0" borderId="33" xfId="0" applyNumberFormat="1" applyFont="1" applyFill="1" applyBorder="1" applyAlignment="1">
      <alignment vertical="center" wrapText="1"/>
    </xf>
    <xf numFmtId="0" fontId="21" fillId="0" borderId="97" xfId="0" applyFont="1" applyBorder="1" applyAlignment="1">
      <alignment horizontal="left" vertical="center" wrapText="1"/>
    </xf>
    <xf numFmtId="0" fontId="21" fillId="0" borderId="32" xfId="0" applyFont="1" applyBorder="1" applyAlignment="1">
      <alignment horizontal="left" vertical="center" wrapText="1"/>
    </xf>
    <xf numFmtId="9" fontId="21" fillId="32" borderId="22" xfId="0" applyNumberFormat="1" applyFont="1" applyFill="1" applyBorder="1" applyAlignment="1">
      <alignment horizontal="center" vertical="center"/>
    </xf>
    <xf numFmtId="9" fontId="21" fillId="32" borderId="28" xfId="0" applyNumberFormat="1" applyFont="1" applyFill="1" applyBorder="1" applyAlignment="1">
      <alignment horizontal="center" vertical="center"/>
    </xf>
    <xf numFmtId="10" fontId="0" fillId="32" borderId="97" xfId="1" applyNumberFormat="1" applyFont="1" applyFill="1" applyBorder="1" applyAlignment="1">
      <alignment horizontal="right" vertical="center"/>
    </xf>
    <xf numFmtId="10" fontId="0" fillId="32" borderId="32" xfId="1" applyNumberFormat="1" applyFont="1" applyFill="1" applyBorder="1" applyAlignment="1">
      <alignment horizontal="right" vertical="center"/>
    </xf>
    <xf numFmtId="0" fontId="83" fillId="34" borderId="232" xfId="0" applyFont="1" applyFill="1" applyBorder="1" applyAlignment="1">
      <alignment horizontal="center" vertical="center"/>
    </xf>
    <xf numFmtId="0" fontId="0" fillId="0" borderId="0" xfId="0"/>
  </cellXfs>
  <cellStyles count="13">
    <cellStyle name="BodyStyle" xfId="10" xr:uid="{00000000-0005-0000-0000-000000000000}"/>
    <cellStyle name="HeaderStyle" xfId="8" xr:uid="{00000000-0005-0000-0000-000001000000}"/>
    <cellStyle name="Hipervínculo" xfId="3" builtinId="8"/>
    <cellStyle name="Incorrecto" xfId="11" builtinId="27"/>
    <cellStyle name="MainTitle" xfId="7" xr:uid="{00000000-0005-0000-0000-000004000000}"/>
    <cellStyle name="Millares" xfId="4" builtinId="3"/>
    <cellStyle name="Millares [0]" xfId="5" builtinId="6"/>
    <cellStyle name="Moneda" xfId="6" builtinId="4"/>
    <cellStyle name="Normal" xfId="0" builtinId="0"/>
    <cellStyle name="Normal 2" xfId="9" xr:uid="{00000000-0005-0000-0000-000009000000}"/>
    <cellStyle name="Normal 3" xfId="2" xr:uid="{00000000-0005-0000-0000-00000A000000}"/>
    <cellStyle name="Notas" xfId="12" builtinId="10"/>
    <cellStyle name="Porcentaje" xfId="1" builtinId="5"/>
  </cellStyles>
  <dxfs count="3">
    <dxf>
      <fill>
        <patternFill>
          <bgColor rgb="FF92D050"/>
        </patternFill>
      </fill>
    </dxf>
    <dxf>
      <fill>
        <patternFill>
          <bgColor rgb="FFFFC000"/>
        </patternFill>
      </fill>
    </dxf>
    <dxf>
      <fill>
        <patternFill>
          <bgColor theme="7" tint="0.39994506668294322"/>
        </patternFill>
      </fill>
    </dxf>
  </dxfs>
  <tableStyles count="0" defaultTableStyle="TableStyleMedium2" defaultPivotStyle="PivotStyleLight16"/>
  <colors>
    <mruColors>
      <color rgb="FFFF66FF"/>
      <color rgb="FFFF9900"/>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4.jpeg"/><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image" Target="../media/image6.jpeg"/><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3" Type="http://schemas.openxmlformats.org/officeDocument/2006/relationships/image" Target="../media/image7.jpeg"/><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O" sz="1600" b="1"/>
              <a:t>ACTIVIDADES</a:t>
            </a:r>
            <a:r>
              <a:rPr lang="es-CO" sz="1600" b="1" baseline="0"/>
              <a:t> PLAN DE ACCIÓN</a:t>
            </a:r>
            <a:endParaRPr lang="es-CO"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15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055555555555554E-2"/>
          <c:y val="0.15855023330417031"/>
          <c:w val="0.97638888888888886"/>
          <c:h val="0.8196124963546223"/>
        </c:manualLayout>
      </c:layout>
      <c:pie3DChart>
        <c:varyColors val="1"/>
        <c:ser>
          <c:idx val="0"/>
          <c:order val="0"/>
          <c:dPt>
            <c:idx val="0"/>
            <c:bubble3D val="0"/>
            <c:spPr>
              <a:gradFill flip="none" rotWithShape="1">
                <a:gsLst>
                  <a:gs pos="0">
                    <a:schemeClr val="accent1">
                      <a:lumMod val="40000"/>
                      <a:lumOff val="60000"/>
                    </a:schemeClr>
                  </a:gs>
                  <a:gs pos="59000">
                    <a:schemeClr val="accent1">
                      <a:lumMod val="95000"/>
                      <a:lumOff val="5000"/>
                    </a:schemeClr>
                  </a:gs>
                  <a:gs pos="100000">
                    <a:schemeClr val="accent1">
                      <a:lumMod val="60000"/>
                    </a:schemeClr>
                  </a:gs>
                </a:gsLst>
                <a:path path="circle">
                  <a:fillToRect l="50000" t="130000" r="50000" b="-30000"/>
                </a:path>
                <a:tileRect/>
              </a:gradFill>
              <a:ln w="25400">
                <a:noFill/>
              </a:ln>
              <a:effectLst/>
              <a:scene3d>
                <a:camera prst="orthographicFront"/>
                <a:lightRig rig="threePt" dir="t"/>
              </a:scene3d>
              <a:sp3d>
                <a:bevelT/>
              </a:sp3d>
            </c:spPr>
            <c:extLst>
              <c:ext xmlns:c16="http://schemas.microsoft.com/office/drawing/2014/chart" uri="{C3380CC4-5D6E-409C-BE32-E72D297353CC}">
                <c16:uniqueId val="{00000001-3DB0-4B07-B9CF-18A3658B5F02}"/>
              </c:ext>
            </c:extLst>
          </c:dPt>
          <c:dPt>
            <c:idx val="1"/>
            <c:bubble3D val="0"/>
            <c:spPr>
              <a:blipFill>
                <a:blip xmlns:r="http://schemas.openxmlformats.org/officeDocument/2006/relationships" r:embed="rId3"/>
                <a:tile tx="0" ty="0" sx="100000" sy="100000" flip="none" algn="tl"/>
              </a:blipFill>
              <a:ln w="25400">
                <a:noFill/>
              </a:ln>
              <a:effectLst/>
              <a:scene3d>
                <a:camera prst="orthographicFront"/>
                <a:lightRig rig="threePt" dir="t"/>
              </a:scene3d>
              <a:sp3d>
                <a:bevelT/>
                <a:contourClr>
                  <a:srgbClr val="000000"/>
                </a:contourClr>
              </a:sp3d>
            </c:spPr>
            <c:extLst>
              <c:ext xmlns:c16="http://schemas.microsoft.com/office/drawing/2014/chart" uri="{C3380CC4-5D6E-409C-BE32-E72D297353CC}">
                <c16:uniqueId val="{00000002-3DB0-4B07-B9CF-18A3658B5F02}"/>
              </c:ext>
            </c:extLst>
          </c:dPt>
          <c:dLbls>
            <c:dLbl>
              <c:idx val="0"/>
              <c:layout>
                <c:manualLayout>
                  <c:x val="0.30386111111111108"/>
                  <c:y val="1.8264800233304169E-2"/>
                </c:manualLayout>
              </c:layout>
              <c:tx>
                <c:rich>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fld id="{ECD6BD55-F428-4842-A27D-EBB973A7CF90}" type="CATEGORYNAME">
                      <a:rPr lang="en-US" sz="1050"/>
                      <a:pPr>
                        <a:defRPr sz="1050" b="1"/>
                      </a:pPr>
                      <a:t>[NOMBRE DE CATEGORÍA]</a:t>
                    </a:fld>
                    <a:r>
                      <a:rPr lang="en-US" sz="1050" baseline="0"/>
                      <a:t>, </a:t>
                    </a:r>
                    <a:fld id="{2B0E9383-1AE1-40E7-9EC6-947A230DD653}" type="VALUE">
                      <a:rPr lang="en-US" sz="1050" baseline="0"/>
                      <a:pPr>
                        <a:defRPr sz="1050" b="1"/>
                      </a:pPr>
                      <a:t>[VALOR]</a:t>
                    </a:fld>
                    <a:r>
                      <a:rPr lang="en-US" sz="1050" baseline="0"/>
                      <a:t>  - </a:t>
                    </a:r>
                    <a:fld id="{EBDA7EE4-6D79-4084-8D61-E142B529FA9F}" type="PERCENTAGE">
                      <a:rPr lang="en-US" sz="1050" baseline="0"/>
                      <a:pPr>
                        <a:defRPr sz="1050" b="1"/>
                      </a:pPr>
                      <a:t>[PORCENTAJE]</a:t>
                    </a:fld>
                    <a:endParaRPr lang="en-US" sz="1050" baseline="0"/>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361111111111111"/>
                      <c:h val="0.19194444444444445"/>
                    </c:manualLayout>
                  </c15:layout>
                  <c15:dlblFieldTable/>
                  <c15:showDataLabelsRange val="0"/>
                </c:ext>
                <c:ext xmlns:c16="http://schemas.microsoft.com/office/drawing/2014/chart" uri="{C3380CC4-5D6E-409C-BE32-E72D297353CC}">
                  <c16:uniqueId val="{00000001-3DB0-4B07-B9CF-18A3658B5F02}"/>
                </c:ext>
              </c:extLst>
            </c:dLbl>
            <c:dLbl>
              <c:idx val="1"/>
              <c:layout>
                <c:manualLayout>
                  <c:x val="-0.11249999999999999"/>
                  <c:y val="5.1442111402741283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fld id="{BB3E6562-1D9D-457E-9F36-A7DB04092838}" type="CATEGORYNAME">
                      <a:rPr lang="en-US" sz="1050"/>
                      <a:pPr>
                        <a:defRPr sz="1050" b="1"/>
                      </a:pPr>
                      <a:t>[NOMBRE DE CATEGORÍA]</a:t>
                    </a:fld>
                    <a:r>
                      <a:rPr lang="en-US" sz="1050" baseline="0"/>
                      <a:t>, </a:t>
                    </a:r>
                    <a:fld id="{3F8CC02A-4826-4BD2-B3DB-D27FB1B0656B}" type="VALUE">
                      <a:rPr lang="en-US" sz="1050" baseline="0"/>
                      <a:pPr>
                        <a:defRPr sz="1050" b="1"/>
                      </a:pPr>
                      <a:t>[VALOR]</a:t>
                    </a:fld>
                    <a:r>
                      <a:rPr lang="en-US" sz="1050" baseline="0"/>
                      <a:t>  -  </a:t>
                    </a:r>
                    <a:fld id="{BD5C1244-A2B8-4987-9106-C705E9BAAF49}" type="PERCENTAGE">
                      <a:rPr lang="en-US" sz="1050" baseline="0"/>
                      <a:pPr>
                        <a:defRPr sz="1050" b="1"/>
                      </a:pPr>
                      <a:t>[PORCENTAJE]</a:t>
                    </a:fld>
                    <a:endParaRPr lang="en-US" sz="1050"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9166666666666669"/>
                      <c:h val="0.19328703703703703"/>
                    </c:manualLayout>
                  </c15:layout>
                  <c15:dlblFieldTable/>
                  <c15:showDataLabelsRange val="0"/>
                </c:ext>
                <c:ext xmlns:c16="http://schemas.microsoft.com/office/drawing/2014/chart" uri="{C3380CC4-5D6E-409C-BE32-E72D297353CC}">
                  <c16:uniqueId val="{00000002-3DB0-4B07-B9CF-18A3658B5F0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Puente!$V$45:$V$46</c:f>
              <c:strCache>
                <c:ptCount val="2"/>
                <c:pt idx="0">
                  <c:v>Otras actividades</c:v>
                </c:pt>
                <c:pt idx="1">
                  <c:v>Planes Dec 612/2018</c:v>
                </c:pt>
              </c:strCache>
            </c:strRef>
          </c:cat>
          <c:val>
            <c:numRef>
              <c:f>Puente!$W$45:$W$46</c:f>
              <c:numCache>
                <c:formatCode>General</c:formatCode>
                <c:ptCount val="2"/>
                <c:pt idx="0">
                  <c:v>19</c:v>
                </c:pt>
                <c:pt idx="1">
                  <c:v>11</c:v>
                </c:pt>
              </c:numCache>
            </c:numRef>
          </c:val>
          <c:extLst>
            <c:ext xmlns:c16="http://schemas.microsoft.com/office/drawing/2014/chart" uri="{C3380CC4-5D6E-409C-BE32-E72D297353CC}">
              <c16:uniqueId val="{00000000-3DB0-4B07-B9CF-18A3658B5F02}"/>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CO" b="1">
                <a:solidFill>
                  <a:schemeClr val="tx1"/>
                </a:solidFill>
              </a:rPr>
              <a:t>Otras</a:t>
            </a:r>
            <a:r>
              <a:rPr lang="es-CO" b="1" baseline="0">
                <a:solidFill>
                  <a:schemeClr val="tx1"/>
                </a:solidFill>
              </a:rPr>
              <a:t> Actividades</a:t>
            </a:r>
            <a:endParaRPr lang="es-CO"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'Resumen 3er '!$Q$48</c:f>
              <c:strCache>
                <c:ptCount val="1"/>
                <c:pt idx="0">
                  <c:v>Programado</c:v>
                </c:pt>
              </c:strCache>
            </c:strRef>
          </c:tx>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effectLst/>
            <a:sp3d/>
          </c:spPr>
          <c:invertIfNegative val="0"/>
          <c:cat>
            <c:strRef>
              <c:f>'Resumen 3er '!$R$47:$U$47</c:f>
              <c:strCache>
                <c:ptCount val="4"/>
                <c:pt idx="0">
                  <c:v>1er Trim</c:v>
                </c:pt>
                <c:pt idx="1">
                  <c:v>2do Trim </c:v>
                </c:pt>
                <c:pt idx="2">
                  <c:v>3er Trim</c:v>
                </c:pt>
                <c:pt idx="3">
                  <c:v>Consolidado</c:v>
                </c:pt>
              </c:strCache>
            </c:strRef>
          </c:cat>
          <c:val>
            <c:numRef>
              <c:f>'Resumen 3er '!$R$48:$U$48</c:f>
              <c:numCache>
                <c:formatCode>0.00%</c:formatCode>
                <c:ptCount val="4"/>
                <c:pt idx="0">
                  <c:v>0.44263157894736843</c:v>
                </c:pt>
                <c:pt idx="1">
                  <c:v>0.2405263157894737</c:v>
                </c:pt>
                <c:pt idx="2">
                  <c:v>0.13263157894736843</c:v>
                </c:pt>
                <c:pt idx="3">
                  <c:v>0.81578947368421062</c:v>
                </c:pt>
              </c:numCache>
            </c:numRef>
          </c:val>
          <c:shape val="cylinder"/>
          <c:extLst>
            <c:ext xmlns:c16="http://schemas.microsoft.com/office/drawing/2014/chart" uri="{C3380CC4-5D6E-409C-BE32-E72D297353CC}">
              <c16:uniqueId val="{00000000-8E83-402B-BFA6-F371B56FF975}"/>
            </c:ext>
          </c:extLst>
        </c:ser>
        <c:ser>
          <c:idx val="1"/>
          <c:order val="1"/>
          <c:tx>
            <c:strRef>
              <c:f>'Resumen 3er '!$Q$49</c:f>
              <c:strCache>
                <c:ptCount val="1"/>
                <c:pt idx="0">
                  <c:v>Ejecutado </c:v>
                </c:pt>
              </c:strCache>
            </c:strRef>
          </c:tx>
          <c:spPr>
            <a:blipFill>
              <a:blip xmlns:r="http://schemas.openxmlformats.org/officeDocument/2006/relationships" r:embed="rId3"/>
              <a:tile tx="0" ty="0" sx="100000" sy="100000" flip="none" algn="tl"/>
            </a:blipFill>
            <a:ln>
              <a:noFill/>
            </a:ln>
            <a:effectLst/>
            <a:sp3d/>
          </c:spPr>
          <c:invertIfNegative val="0"/>
          <c:cat>
            <c:strRef>
              <c:f>'Resumen 3er '!$R$47:$U$47</c:f>
              <c:strCache>
                <c:ptCount val="4"/>
                <c:pt idx="0">
                  <c:v>1er Trim</c:v>
                </c:pt>
                <c:pt idx="1">
                  <c:v>2do Trim </c:v>
                </c:pt>
                <c:pt idx="2">
                  <c:v>3er Trim</c:v>
                </c:pt>
                <c:pt idx="3">
                  <c:v>Consolidado</c:v>
                </c:pt>
              </c:strCache>
            </c:strRef>
          </c:cat>
          <c:val>
            <c:numRef>
              <c:f>'Resumen 3er '!$R$49:$U$49</c:f>
              <c:numCache>
                <c:formatCode>0.00%</c:formatCode>
                <c:ptCount val="4"/>
                <c:pt idx="0">
                  <c:v>0.41504292019019912</c:v>
                </c:pt>
                <c:pt idx="1">
                  <c:v>8.2697343513492061E-2</c:v>
                </c:pt>
                <c:pt idx="2">
                  <c:v>6.9813355927628121E-2</c:v>
                </c:pt>
                <c:pt idx="3">
                  <c:v>0.56755361963131934</c:v>
                </c:pt>
              </c:numCache>
            </c:numRef>
          </c:val>
          <c:shape val="cylinder"/>
          <c:extLst>
            <c:ext xmlns:c16="http://schemas.microsoft.com/office/drawing/2014/chart" uri="{C3380CC4-5D6E-409C-BE32-E72D297353CC}">
              <c16:uniqueId val="{00000001-8E83-402B-BFA6-F371B56FF975}"/>
            </c:ext>
          </c:extLst>
        </c:ser>
        <c:dLbls>
          <c:showLegendKey val="0"/>
          <c:showVal val="0"/>
          <c:showCatName val="0"/>
          <c:showSerName val="0"/>
          <c:showPercent val="0"/>
          <c:showBubbleSize val="0"/>
        </c:dLbls>
        <c:gapWidth val="150"/>
        <c:shape val="box"/>
        <c:axId val="541279247"/>
        <c:axId val="541282991"/>
        <c:axId val="0"/>
      </c:bar3DChart>
      <c:catAx>
        <c:axId val="5412792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282991"/>
        <c:crosses val="autoZero"/>
        <c:auto val="1"/>
        <c:lblAlgn val="ctr"/>
        <c:lblOffset val="100"/>
        <c:noMultiLvlLbl val="0"/>
      </c:catAx>
      <c:valAx>
        <c:axId val="54128299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27924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innerShdw blurRad="63500" dist="50800" dir="2700000">
        <a:prstClr val="black">
          <a:alpha val="50000"/>
        </a:prstClr>
      </a:innerShdw>
    </a:effectLst>
  </c:spPr>
  <c:txPr>
    <a:bodyPr/>
    <a:lstStyle/>
    <a:p>
      <a:pPr>
        <a:defRPr/>
      </a:pPr>
      <a:endParaRPr lang="es-CO"/>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CO" b="1">
                <a:solidFill>
                  <a:schemeClr val="tx1"/>
                </a:solidFill>
              </a:rPr>
              <a:t>Planes</a:t>
            </a:r>
            <a:r>
              <a:rPr lang="es-CO" b="1" baseline="0">
                <a:solidFill>
                  <a:schemeClr val="tx1"/>
                </a:solidFill>
              </a:rPr>
              <a:t>  Decreto 612 de 2018</a:t>
            </a:r>
            <a:endParaRPr lang="es-CO"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'Resumen 3er '!$Q$54</c:f>
              <c:strCache>
                <c:ptCount val="1"/>
                <c:pt idx="0">
                  <c:v>Programado</c:v>
                </c:pt>
              </c:strCache>
            </c:strRef>
          </c:tx>
          <c:spPr>
            <a:gradFill flip="none" rotWithShape="1">
              <a:gsLst>
                <a:gs pos="0">
                  <a:schemeClr val="accent5">
                    <a:lumMod val="0"/>
                    <a:lumOff val="100000"/>
                  </a:schemeClr>
                </a:gs>
                <a:gs pos="35000">
                  <a:schemeClr val="accent5">
                    <a:lumMod val="0"/>
                    <a:lumOff val="100000"/>
                  </a:schemeClr>
                </a:gs>
                <a:gs pos="74000">
                  <a:schemeClr val="accent5">
                    <a:lumMod val="100000"/>
                  </a:schemeClr>
                </a:gs>
              </a:gsLst>
              <a:path path="circle">
                <a:fillToRect l="50000" t="-80000" r="50000" b="180000"/>
              </a:path>
              <a:tileRect/>
            </a:gradFill>
            <a:ln>
              <a:noFill/>
            </a:ln>
            <a:effectLst/>
            <a:sp3d/>
          </c:spPr>
          <c:invertIfNegative val="0"/>
          <c:cat>
            <c:strRef>
              <c:f>'Resumen 3er '!$R$53:$U$53</c:f>
              <c:strCache>
                <c:ptCount val="4"/>
                <c:pt idx="0">
                  <c:v>1er Trim</c:v>
                </c:pt>
                <c:pt idx="1">
                  <c:v>2do Trim </c:v>
                </c:pt>
                <c:pt idx="2">
                  <c:v>3er Trim</c:v>
                </c:pt>
                <c:pt idx="3">
                  <c:v>Consolidado</c:v>
                </c:pt>
              </c:strCache>
            </c:strRef>
          </c:cat>
          <c:val>
            <c:numRef>
              <c:f>'Resumen 3er '!$R$54:$U$54</c:f>
              <c:numCache>
                <c:formatCode>0.00%</c:formatCode>
                <c:ptCount val="4"/>
                <c:pt idx="0">
                  <c:v>0.2403441558441558</c:v>
                </c:pt>
                <c:pt idx="1">
                  <c:v>0.27533896103896099</c:v>
                </c:pt>
                <c:pt idx="2">
                  <c:v>0.19194545454545456</c:v>
                </c:pt>
                <c:pt idx="3">
                  <c:v>0.70762857142857138</c:v>
                </c:pt>
              </c:numCache>
            </c:numRef>
          </c:val>
          <c:shape val="cone"/>
          <c:extLst>
            <c:ext xmlns:c16="http://schemas.microsoft.com/office/drawing/2014/chart" uri="{C3380CC4-5D6E-409C-BE32-E72D297353CC}">
              <c16:uniqueId val="{00000000-69D2-4D62-9852-B1FFDCEFE84A}"/>
            </c:ext>
          </c:extLst>
        </c:ser>
        <c:ser>
          <c:idx val="1"/>
          <c:order val="1"/>
          <c:tx>
            <c:strRef>
              <c:f>'Resumen 3er '!$Q$55</c:f>
              <c:strCache>
                <c:ptCount val="1"/>
                <c:pt idx="0">
                  <c:v>Ejecutado </c:v>
                </c:pt>
              </c:strCache>
            </c:strRef>
          </c:tx>
          <c:spPr>
            <a:blipFill>
              <a:blip xmlns:r="http://schemas.openxmlformats.org/officeDocument/2006/relationships" r:embed="rId3"/>
              <a:tile tx="0" ty="0" sx="100000" sy="100000" flip="none" algn="tl"/>
            </a:blipFill>
            <a:ln>
              <a:noFill/>
            </a:ln>
            <a:effectLst/>
            <a:sp3d/>
          </c:spPr>
          <c:invertIfNegative val="0"/>
          <c:cat>
            <c:strRef>
              <c:f>'Resumen 3er '!$R$53:$U$53</c:f>
              <c:strCache>
                <c:ptCount val="4"/>
                <c:pt idx="0">
                  <c:v>1er Trim</c:v>
                </c:pt>
                <c:pt idx="1">
                  <c:v>2do Trim </c:v>
                </c:pt>
                <c:pt idx="2">
                  <c:v>3er Trim</c:v>
                </c:pt>
                <c:pt idx="3">
                  <c:v>Consolidado</c:v>
                </c:pt>
              </c:strCache>
            </c:strRef>
          </c:cat>
          <c:val>
            <c:numRef>
              <c:f>'Resumen 3er '!$R$55:$U$55</c:f>
              <c:numCache>
                <c:formatCode>0.00%</c:formatCode>
                <c:ptCount val="4"/>
                <c:pt idx="0">
                  <c:v>0.17520407580290798</c:v>
                </c:pt>
                <c:pt idx="1">
                  <c:v>0.17434321721118201</c:v>
                </c:pt>
                <c:pt idx="2">
                  <c:v>0.12377023653138654</c:v>
                </c:pt>
                <c:pt idx="3">
                  <c:v>0.47331752954547651</c:v>
                </c:pt>
              </c:numCache>
            </c:numRef>
          </c:val>
          <c:shape val="cone"/>
          <c:extLst>
            <c:ext xmlns:c16="http://schemas.microsoft.com/office/drawing/2014/chart" uri="{C3380CC4-5D6E-409C-BE32-E72D297353CC}">
              <c16:uniqueId val="{00000001-69D2-4D62-9852-B1FFDCEFE84A}"/>
            </c:ext>
          </c:extLst>
        </c:ser>
        <c:dLbls>
          <c:showLegendKey val="0"/>
          <c:showVal val="0"/>
          <c:showCatName val="0"/>
          <c:showSerName val="0"/>
          <c:showPercent val="0"/>
          <c:showBubbleSize val="0"/>
        </c:dLbls>
        <c:gapWidth val="150"/>
        <c:shape val="box"/>
        <c:axId val="573825151"/>
        <c:axId val="573835551"/>
        <c:axId val="0"/>
      </c:bar3DChart>
      <c:catAx>
        <c:axId val="57382515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3835551"/>
        <c:crosses val="autoZero"/>
        <c:auto val="1"/>
        <c:lblAlgn val="ctr"/>
        <c:lblOffset val="100"/>
        <c:noMultiLvlLbl val="0"/>
      </c:catAx>
      <c:valAx>
        <c:axId val="57383555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382515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innerShdw blurRad="63500" dist="50800" dir="2700000">
        <a:prstClr val="black">
          <a:alpha val="50000"/>
        </a:prstClr>
      </a:inn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Desarrollo</a:t>
            </a:r>
            <a:r>
              <a:rPr lang="es-CO" b="1" baseline="0"/>
              <a:t> de actividades</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055555555555555E-2"/>
          <c:y val="0.22203412073490814"/>
          <c:w val="0.90694444444444444"/>
          <c:h val="0.7739410177894428"/>
        </c:manualLayout>
      </c:layout>
      <c:pie3DChart>
        <c:varyColors val="1"/>
        <c:ser>
          <c:idx val="0"/>
          <c:order val="0"/>
          <c:spPr>
            <a:ln>
              <a:noFill/>
            </a:ln>
          </c:spPr>
          <c:dPt>
            <c:idx val="0"/>
            <c:bubble3D val="0"/>
            <c:spPr>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w="25400">
                <a:noFill/>
              </a:ln>
              <a:effectLst/>
              <a:sp3d/>
            </c:spPr>
            <c:extLst>
              <c:ext xmlns:c16="http://schemas.microsoft.com/office/drawing/2014/chart" uri="{C3380CC4-5D6E-409C-BE32-E72D297353CC}">
                <c16:uniqueId val="{00000001-CA7C-4F8B-A55D-89189E34F3F9}"/>
              </c:ext>
            </c:extLst>
          </c:dPt>
          <c:dPt>
            <c:idx val="1"/>
            <c:bubble3D val="0"/>
            <c:spPr>
              <a:gradFill flip="none" rotWithShape="1">
                <a:gsLst>
                  <a:gs pos="0">
                    <a:schemeClr val="accent2">
                      <a:lumMod val="0"/>
                      <a:lumOff val="100000"/>
                    </a:schemeClr>
                  </a:gs>
                  <a:gs pos="35000">
                    <a:schemeClr val="accent2">
                      <a:lumMod val="0"/>
                      <a:lumOff val="100000"/>
                    </a:schemeClr>
                  </a:gs>
                  <a:gs pos="69000">
                    <a:schemeClr val="accent2">
                      <a:lumMod val="100000"/>
                    </a:schemeClr>
                  </a:gs>
                </a:gsLst>
                <a:path path="circle">
                  <a:fillToRect l="50000" t="-80000" r="50000" b="180000"/>
                </a:path>
                <a:tileRect/>
              </a:gradFill>
              <a:ln w="25400">
                <a:noFill/>
              </a:ln>
              <a:effectLst/>
              <a:sp3d/>
            </c:spPr>
            <c:extLst>
              <c:ext xmlns:c16="http://schemas.microsoft.com/office/drawing/2014/chart" uri="{C3380CC4-5D6E-409C-BE32-E72D297353CC}">
                <c16:uniqueId val="{00000003-CA7C-4F8B-A55D-89189E34F3F9}"/>
              </c:ext>
            </c:extLst>
          </c:dPt>
          <c:dPt>
            <c:idx val="2"/>
            <c:bubble3D val="0"/>
            <c:spPr>
              <a:solidFill>
                <a:schemeClr val="accent3"/>
              </a:solidFill>
              <a:ln w="25400">
                <a:noFill/>
              </a:ln>
              <a:effectLst/>
              <a:sp3d/>
            </c:spPr>
            <c:extLst>
              <c:ext xmlns:c16="http://schemas.microsoft.com/office/drawing/2014/chart" uri="{C3380CC4-5D6E-409C-BE32-E72D297353CC}">
                <c16:uniqueId val="{00000005-CA7C-4F8B-A55D-89189E34F3F9}"/>
              </c:ext>
            </c:extLst>
          </c:dPt>
          <c:dPt>
            <c:idx val="3"/>
            <c:bubble3D val="0"/>
            <c:spPr>
              <a:gradFill flip="none" rotWithShape="1">
                <a:gsLst>
                  <a:gs pos="0">
                    <a:schemeClr val="accent4">
                      <a:lumMod val="67000"/>
                    </a:schemeClr>
                  </a:gs>
                  <a:gs pos="11000">
                    <a:schemeClr val="accent4">
                      <a:lumMod val="97000"/>
                      <a:lumOff val="3000"/>
                    </a:schemeClr>
                  </a:gs>
                  <a:gs pos="100000">
                    <a:schemeClr val="accent4">
                      <a:lumMod val="60000"/>
                      <a:lumOff val="40000"/>
                    </a:schemeClr>
                  </a:gs>
                </a:gsLst>
                <a:lin ang="16200000" scaled="1"/>
                <a:tileRect/>
              </a:gradFill>
              <a:ln w="25400">
                <a:noFill/>
              </a:ln>
              <a:effectLst/>
              <a:sp3d/>
            </c:spPr>
            <c:extLst>
              <c:ext xmlns:c16="http://schemas.microsoft.com/office/drawing/2014/chart" uri="{C3380CC4-5D6E-409C-BE32-E72D297353CC}">
                <c16:uniqueId val="{00000007-CA7C-4F8B-A55D-89189E34F3F9}"/>
              </c:ext>
            </c:extLst>
          </c:dPt>
          <c:dPt>
            <c:idx val="4"/>
            <c:bubble3D val="0"/>
            <c: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50000" t="-80000" r="50000" b="180000"/>
                </a:path>
                <a:tileRect/>
              </a:gradFill>
              <a:ln w="25400">
                <a:noFill/>
              </a:ln>
              <a:effectLst/>
              <a:sp3d/>
            </c:spPr>
            <c:extLst>
              <c:ext xmlns:c16="http://schemas.microsoft.com/office/drawing/2014/chart" uri="{C3380CC4-5D6E-409C-BE32-E72D297353CC}">
                <c16:uniqueId val="{00000009-CA7C-4F8B-A55D-89189E34F3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Resumen!$I$23:$I$27</c:f>
              <c:strCache>
                <c:ptCount val="5"/>
                <c:pt idx="0">
                  <c:v>1er trimestre</c:v>
                </c:pt>
                <c:pt idx="1">
                  <c:v>2do trimestre</c:v>
                </c:pt>
                <c:pt idx="2">
                  <c:v>3er trimestre</c:v>
                </c:pt>
                <c:pt idx="3">
                  <c:v>4to trimestre</c:v>
                </c:pt>
                <c:pt idx="4">
                  <c:v>Trimestral </c:v>
                </c:pt>
              </c:strCache>
            </c:strRef>
          </c:cat>
          <c:val>
            <c:numRef>
              <c:f>Resumen!$J$23:$J$27</c:f>
              <c:numCache>
                <c:formatCode>General</c:formatCode>
                <c:ptCount val="5"/>
                <c:pt idx="0">
                  <c:v>8</c:v>
                </c:pt>
                <c:pt idx="1">
                  <c:v>4</c:v>
                </c:pt>
                <c:pt idx="2">
                  <c:v>2</c:v>
                </c:pt>
                <c:pt idx="3">
                  <c:v>3</c:v>
                </c:pt>
                <c:pt idx="4">
                  <c:v>13</c:v>
                </c:pt>
              </c:numCache>
            </c:numRef>
          </c:val>
          <c:extLst>
            <c:ext xmlns:c16="http://schemas.microsoft.com/office/drawing/2014/chart" uri="{C3380CC4-5D6E-409C-BE32-E72D297353CC}">
              <c16:uniqueId val="{0000000A-CA7C-4F8B-A55D-89189E34F3F9}"/>
            </c:ext>
          </c:extLst>
        </c:ser>
        <c:dLbls>
          <c:dLblPos val="bestFit"/>
          <c:showLegendKey val="0"/>
          <c:showVal val="1"/>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s-CO"/>
              <a:t>SEGUIMIENTO TRIMESTRAL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s-CO"/>
        </a:p>
      </c:txPr>
    </c:title>
    <c:autoTitleDeleted val="0"/>
    <c:plotArea>
      <c:layout/>
      <c:barChart>
        <c:barDir val="col"/>
        <c:grouping val="clustered"/>
        <c:varyColors val="0"/>
        <c:ser>
          <c:idx val="0"/>
          <c:order val="0"/>
          <c:tx>
            <c:strRef>
              <c:f>Resumen!$Q$63</c:f>
              <c:strCache>
                <c:ptCount val="1"/>
                <c:pt idx="0">
                  <c:v>Avance Ejecutado</c:v>
                </c:pt>
              </c:strCache>
            </c:strRef>
          </c:tx>
          <c:spPr>
            <a:solidFill>
              <a:schemeClr val="accent1"/>
            </a:solidFill>
            <a:ln>
              <a:noFill/>
            </a:ln>
            <a:effectLst/>
          </c:spPr>
          <c:invertIfNegative val="0"/>
          <c:cat>
            <c:strRef>
              <c:f>Resumen!$P$64:$P$76</c:f>
              <c:strCache>
                <c:ptCount val="13"/>
                <c:pt idx="0">
                  <c:v>Planeación Estratégica</c:v>
                </c:pt>
                <c:pt idx="1">
                  <c:v>Presupuesto de Ingresos</c:v>
                </c:pt>
                <c:pt idx="2">
                  <c:v>Acuerdos de Gestión</c:v>
                </c:pt>
                <c:pt idx="3">
                  <c:v>PIGA</c:v>
                </c:pt>
                <c:pt idx="4">
                  <c:v>PINAR</c:v>
                </c:pt>
                <c:pt idx="5">
                  <c:v>Plan de Adquisiciones</c:v>
                </c:pt>
                <c:pt idx="6">
                  <c:v>PETH</c:v>
                </c:pt>
                <c:pt idx="7">
                  <c:v>Capacitación</c:v>
                </c:pt>
                <c:pt idx="8">
                  <c:v>Bienestar</c:v>
                </c:pt>
                <c:pt idx="9">
                  <c:v>SST</c:v>
                </c:pt>
                <c:pt idx="10">
                  <c:v>PAAC</c:v>
                </c:pt>
                <c:pt idx="11">
                  <c:v>PETIC</c:v>
                </c:pt>
                <c:pt idx="12">
                  <c:v>PSPI</c:v>
                </c:pt>
              </c:strCache>
            </c:strRef>
          </c:cat>
          <c:val>
            <c:numRef>
              <c:f>Resumen!$Q$64:$Q$76</c:f>
              <c:numCache>
                <c:formatCode>0%</c:formatCode>
                <c:ptCount val="13"/>
                <c:pt idx="0">
                  <c:v>2.3397442460569868E-2</c:v>
                </c:pt>
                <c:pt idx="1">
                  <c:v>6.0815483613783472E-2</c:v>
                </c:pt>
                <c:pt idx="2">
                  <c:v>0.125</c:v>
                </c:pt>
                <c:pt idx="3">
                  <c:v>0.21499999999999997</c:v>
                </c:pt>
                <c:pt idx="4">
                  <c:v>0.34749999999999998</c:v>
                </c:pt>
                <c:pt idx="5">
                  <c:v>5.5671320691573808E-2</c:v>
                </c:pt>
                <c:pt idx="6">
                  <c:v>0.1737982929020665</c:v>
                </c:pt>
                <c:pt idx="7">
                  <c:v>0.1111111111111111</c:v>
                </c:pt>
                <c:pt idx="8">
                  <c:v>8.3333333333333329E-2</c:v>
                </c:pt>
                <c:pt idx="9">
                  <c:v>0.15759999999999999</c:v>
                </c:pt>
                <c:pt idx="10">
                  <c:v>0</c:v>
                </c:pt>
                <c:pt idx="11">
                  <c:v>0.27650000000000002</c:v>
                </c:pt>
                <c:pt idx="12">
                  <c:v>0.48333333333333334</c:v>
                </c:pt>
              </c:numCache>
            </c:numRef>
          </c:val>
          <c:extLst>
            <c:ext xmlns:c16="http://schemas.microsoft.com/office/drawing/2014/chart" uri="{C3380CC4-5D6E-409C-BE32-E72D297353CC}">
              <c16:uniqueId val="{00000000-01E3-410D-939F-D01239C964F9}"/>
            </c:ext>
          </c:extLst>
        </c:ser>
        <c:dLbls>
          <c:showLegendKey val="0"/>
          <c:showVal val="0"/>
          <c:showCatName val="0"/>
          <c:showSerName val="0"/>
          <c:showPercent val="0"/>
          <c:showBubbleSize val="0"/>
        </c:dLbls>
        <c:gapWidth val="247"/>
        <c:axId val="-2050310320"/>
        <c:axId val="-2050314128"/>
      </c:barChart>
      <c:lineChart>
        <c:grouping val="standard"/>
        <c:varyColors val="0"/>
        <c:ser>
          <c:idx val="1"/>
          <c:order val="1"/>
          <c:tx>
            <c:strRef>
              <c:f>Resumen!$R$63</c:f>
              <c:strCache>
                <c:ptCount val="1"/>
                <c:pt idx="0">
                  <c:v>Avance Esperado</c:v>
                </c:pt>
              </c:strCache>
            </c:strRef>
          </c:tx>
          <c:spPr>
            <a:ln w="31750" cap="rnd">
              <a:solidFill>
                <a:srgbClr val="FF9900"/>
              </a:solidFill>
              <a:round/>
            </a:ln>
            <a:effectLst/>
          </c:spPr>
          <c:marker>
            <c:symbol val="none"/>
          </c:marker>
          <c:cat>
            <c:strRef>
              <c:f>Resumen!$P$64:$P$76</c:f>
              <c:strCache>
                <c:ptCount val="13"/>
                <c:pt idx="0">
                  <c:v>Planeación Estratégica</c:v>
                </c:pt>
                <c:pt idx="1">
                  <c:v>Presupuesto de Ingresos</c:v>
                </c:pt>
                <c:pt idx="2">
                  <c:v>Acuerdos de Gestión</c:v>
                </c:pt>
                <c:pt idx="3">
                  <c:v>PIGA</c:v>
                </c:pt>
                <c:pt idx="4">
                  <c:v>PINAR</c:v>
                </c:pt>
                <c:pt idx="5">
                  <c:v>Plan de Adquisiciones</c:v>
                </c:pt>
                <c:pt idx="6">
                  <c:v>PETH</c:v>
                </c:pt>
                <c:pt idx="7">
                  <c:v>Capacitación</c:v>
                </c:pt>
                <c:pt idx="8">
                  <c:v>Bienestar</c:v>
                </c:pt>
                <c:pt idx="9">
                  <c:v>SST</c:v>
                </c:pt>
                <c:pt idx="10">
                  <c:v>PAAC</c:v>
                </c:pt>
                <c:pt idx="11">
                  <c:v>PETIC</c:v>
                </c:pt>
                <c:pt idx="12">
                  <c:v>PSPI</c:v>
                </c:pt>
              </c:strCache>
            </c:strRef>
          </c:cat>
          <c:val>
            <c:numRef>
              <c:f>Resumen!$R$64:$R$76</c:f>
              <c:numCache>
                <c:formatCode>0%</c:formatCode>
                <c:ptCount val="13"/>
                <c:pt idx="0">
                  <c:v>4.5714285714285714E-2</c:v>
                </c:pt>
                <c:pt idx="1">
                  <c:v>0.16</c:v>
                </c:pt>
                <c:pt idx="2">
                  <c:v>0.25</c:v>
                </c:pt>
                <c:pt idx="3">
                  <c:v>0.21499999999999997</c:v>
                </c:pt>
                <c:pt idx="4">
                  <c:v>0.57857142857142851</c:v>
                </c:pt>
                <c:pt idx="5">
                  <c:v>0.16</c:v>
                </c:pt>
                <c:pt idx="6">
                  <c:v>0.1875</c:v>
                </c:pt>
                <c:pt idx="7">
                  <c:v>0.1111</c:v>
                </c:pt>
                <c:pt idx="8">
                  <c:v>0.16669999999999999</c:v>
                </c:pt>
                <c:pt idx="9">
                  <c:v>0.15959999999999999</c:v>
                </c:pt>
                <c:pt idx="10">
                  <c:v>0</c:v>
                </c:pt>
                <c:pt idx="11">
                  <c:v>0.35289999999999999</c:v>
                </c:pt>
                <c:pt idx="12">
                  <c:v>0.66669999999999996</c:v>
                </c:pt>
              </c:numCache>
            </c:numRef>
          </c:val>
          <c:smooth val="1"/>
          <c:extLst>
            <c:ext xmlns:c16="http://schemas.microsoft.com/office/drawing/2014/chart" uri="{C3380CC4-5D6E-409C-BE32-E72D297353CC}">
              <c16:uniqueId val="{00000001-01E3-410D-939F-D01239C964F9}"/>
            </c:ext>
          </c:extLst>
        </c:ser>
        <c:dLbls>
          <c:showLegendKey val="0"/>
          <c:showVal val="0"/>
          <c:showCatName val="0"/>
          <c:showSerName val="0"/>
          <c:showPercent val="0"/>
          <c:showBubbleSize val="0"/>
        </c:dLbls>
        <c:marker val="1"/>
        <c:smooth val="0"/>
        <c:axId val="-2050317392"/>
        <c:axId val="-2050322832"/>
      </c:lineChart>
      <c:catAx>
        <c:axId val="-20503103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2050314128"/>
        <c:crosses val="autoZero"/>
        <c:auto val="1"/>
        <c:lblAlgn val="ctr"/>
        <c:lblOffset val="100"/>
        <c:noMultiLvlLbl val="0"/>
      </c:catAx>
      <c:valAx>
        <c:axId val="-20503141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2050310320"/>
        <c:crosses val="autoZero"/>
        <c:crossBetween val="between"/>
      </c:valAx>
      <c:valAx>
        <c:axId val="-2050322832"/>
        <c:scaling>
          <c:orientation val="minMax"/>
        </c:scaling>
        <c:delete val="1"/>
        <c:axPos val="r"/>
        <c:numFmt formatCode="0%" sourceLinked="1"/>
        <c:majorTickMark val="out"/>
        <c:minorTickMark val="none"/>
        <c:tickLblPos val="nextTo"/>
        <c:crossAx val="-2050317392"/>
        <c:crosses val="max"/>
        <c:crossBetween val="between"/>
      </c:valAx>
      <c:catAx>
        <c:axId val="-2050317392"/>
        <c:scaling>
          <c:orientation val="minMax"/>
        </c:scaling>
        <c:delete val="1"/>
        <c:axPos val="b"/>
        <c:numFmt formatCode="General" sourceLinked="1"/>
        <c:majorTickMark val="out"/>
        <c:minorTickMark val="none"/>
        <c:tickLblPos val="nextTo"/>
        <c:crossAx val="-2050322832"/>
        <c:crosses val="autoZero"/>
        <c:auto val="1"/>
        <c:lblAlgn val="ctr"/>
        <c:lblOffset val="100"/>
        <c:noMultiLvlLbl val="0"/>
      </c:cat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dk1">
                    <a:lumMod val="65000"/>
                    <a:lumOff val="35000"/>
                  </a:schemeClr>
                </a:solidFill>
                <a:latin typeface="+mn-lt"/>
                <a:ea typeface="+mn-ea"/>
                <a:cs typeface="+mn-cs"/>
              </a:defRPr>
            </a:pPr>
            <a:endParaRPr lang="es-CO"/>
          </a:p>
        </c:txPr>
      </c:dTable>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18022681539807528"/>
          <c:y val="2.3217410323709536E-2"/>
          <c:w val="0.80032874015748035"/>
          <c:h val="0.79536307961504815"/>
        </c:manualLayout>
      </c:layout>
      <c:bar3DChart>
        <c:barDir val="col"/>
        <c:grouping val="clustered"/>
        <c:varyColors val="0"/>
        <c:ser>
          <c:idx val="0"/>
          <c:order val="0"/>
          <c:tx>
            <c:strRef>
              <c:f>Resumen!$Q$102</c:f>
              <c:strCache>
                <c:ptCount val="1"/>
                <c:pt idx="0">
                  <c:v>1er Trim</c:v>
                </c:pt>
              </c:strCache>
            </c:strRef>
          </c:tx>
          <c:spPr>
            <a:solidFill>
              <a:schemeClr val="accent1"/>
            </a:solidFill>
            <a:ln>
              <a:noFill/>
            </a:ln>
            <a:effectLst/>
            <a:sp3d/>
          </c:spPr>
          <c:invertIfNegative val="0"/>
          <c:dPt>
            <c:idx val="0"/>
            <c:invertIfNegative val="0"/>
            <c:bubble3D val="0"/>
            <c: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50000" t="-80000" r="50000" b="180000"/>
                </a:path>
                <a:tileRect/>
              </a:gradFill>
              <a:ln>
                <a:noFill/>
              </a:ln>
              <a:effectLst/>
              <a:sp3d/>
            </c:spPr>
            <c:extLst>
              <c:ext xmlns:c16="http://schemas.microsoft.com/office/drawing/2014/chart" uri="{C3380CC4-5D6E-409C-BE32-E72D297353CC}">
                <c16:uniqueId val="{00000001-5404-4F02-B170-634B39A6797D}"/>
              </c:ext>
            </c:extLst>
          </c:dPt>
          <c:dPt>
            <c:idx val="1"/>
            <c:invertIfNegative val="0"/>
            <c:bubble3D val="0"/>
            <c:spPr>
              <a:gradFill flip="none" rotWithShape="1">
                <a:gsLst>
                  <a:gs pos="0">
                    <a:schemeClr val="accent2">
                      <a:lumMod val="0"/>
                      <a:lumOff val="100000"/>
                    </a:schemeClr>
                  </a:gs>
                  <a:gs pos="35000">
                    <a:schemeClr val="accent2">
                      <a:lumMod val="0"/>
                      <a:lumOff val="100000"/>
                    </a:schemeClr>
                  </a:gs>
                  <a:gs pos="100000">
                    <a:schemeClr val="accent2">
                      <a:lumMod val="100000"/>
                    </a:schemeClr>
                  </a:gs>
                </a:gsLst>
                <a:path path="circle">
                  <a:fillToRect l="50000" t="-80000" r="50000" b="180000"/>
                </a:path>
                <a:tileRect/>
              </a:gradFill>
              <a:ln>
                <a:noFill/>
              </a:ln>
              <a:effectLst/>
              <a:sp3d/>
            </c:spPr>
            <c:extLst>
              <c:ext xmlns:c16="http://schemas.microsoft.com/office/drawing/2014/chart" uri="{C3380CC4-5D6E-409C-BE32-E72D297353CC}">
                <c16:uniqueId val="{00000003-5404-4F02-B170-634B39A6797D}"/>
              </c:ext>
            </c:extLst>
          </c:dPt>
          <c:cat>
            <c:strRef>
              <c:f>Resumen!$P$103:$P$104</c:f>
              <c:strCache>
                <c:ptCount val="2"/>
                <c:pt idx="0">
                  <c:v>Avance Esperado</c:v>
                </c:pt>
                <c:pt idx="1">
                  <c:v>Avance ejecutado</c:v>
                </c:pt>
              </c:strCache>
            </c:strRef>
          </c:cat>
          <c:val>
            <c:numRef>
              <c:f>Resumen!$Q$103:$Q$104</c:f>
              <c:numCache>
                <c:formatCode>0.00%</c:formatCode>
                <c:ptCount val="2"/>
                <c:pt idx="0">
                  <c:v>0.3684595238095239</c:v>
                </c:pt>
                <c:pt idx="1">
                  <c:v>0.32710201058152572</c:v>
                </c:pt>
              </c:numCache>
            </c:numRef>
          </c:val>
          <c:shape val="pyramidToMax"/>
          <c:extLst>
            <c:ext xmlns:c16="http://schemas.microsoft.com/office/drawing/2014/chart" uri="{C3380CC4-5D6E-409C-BE32-E72D297353CC}">
              <c16:uniqueId val="{00000004-5404-4F02-B170-634B39A6797D}"/>
            </c:ext>
          </c:extLst>
        </c:ser>
        <c:dLbls>
          <c:showLegendKey val="0"/>
          <c:showVal val="0"/>
          <c:showCatName val="0"/>
          <c:showSerName val="0"/>
          <c:showPercent val="0"/>
          <c:showBubbleSize val="0"/>
        </c:dLbls>
        <c:gapWidth val="50"/>
        <c:gapDepth val="203"/>
        <c:shape val="box"/>
        <c:axId val="-2050313584"/>
        <c:axId val="-2050313040"/>
        <c:axId val="0"/>
      </c:bar3DChart>
      <c:catAx>
        <c:axId val="-2050313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0313040"/>
        <c:crosses val="autoZero"/>
        <c:auto val="1"/>
        <c:lblAlgn val="ctr"/>
        <c:lblOffset val="100"/>
        <c:noMultiLvlLbl val="0"/>
      </c:catAx>
      <c:valAx>
        <c:axId val="-2050313040"/>
        <c:scaling>
          <c:orientation val="minMax"/>
        </c:scaling>
        <c:delete val="1"/>
        <c:axPos val="l"/>
        <c:majorGridlines>
          <c:spPr>
            <a:ln w="9525" cap="flat" cmpd="sng" algn="ctr">
              <a:solidFill>
                <a:schemeClr val="bg1">
                  <a:lumMod val="75000"/>
                </a:schemeClr>
              </a:solidFill>
              <a:round/>
            </a:ln>
            <a:effectLst/>
          </c:spPr>
        </c:majorGridlines>
        <c:numFmt formatCode="0.00%" sourceLinked="1"/>
        <c:majorTickMark val="none"/>
        <c:minorTickMark val="none"/>
        <c:tickLblPos val="nextTo"/>
        <c:crossAx val="-2050313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innerShdw blurRad="63500" dist="50800" dir="2700000">
        <a:prstClr val="black">
          <a:alpha val="50000"/>
        </a:prstClr>
      </a:innerShdw>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a:t>Avances esperados </a:t>
            </a:r>
          </a:p>
          <a:p>
            <a:pPr>
              <a:defRPr/>
            </a:pPr>
            <a:r>
              <a:rPr lang="es-CO"/>
              <a:t>PLAN ACCION</a:t>
            </a:r>
          </a:p>
          <a:p>
            <a:pPr>
              <a:defRPr/>
            </a:pPr>
            <a:r>
              <a:rPr lang="es-CO"/>
              <a:t>2021</a:t>
            </a:r>
          </a:p>
        </c:rich>
      </c:tx>
      <c:layout>
        <c:manualLayout>
          <c:xMode val="edge"/>
          <c:yMode val="edge"/>
          <c:x val="1.5284558180227472E-2"/>
          <c:y val="0.46296296296296297"/>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41383245844269467"/>
          <c:y val="2.7589676290463692E-2"/>
          <c:w val="0.58380905511811021"/>
          <c:h val="0.97241032370953628"/>
        </c:manualLayout>
      </c:layout>
      <c:doughnutChart>
        <c:varyColors val="1"/>
        <c:ser>
          <c:idx val="0"/>
          <c:order val="0"/>
          <c:spPr>
            <a:ln>
              <a:noFill/>
            </a:ln>
            <a:scene3d>
              <a:camera prst="orthographicFront"/>
              <a:lightRig rig="morning" dir="t"/>
            </a:scene3d>
            <a:sp3d prstMaterial="flat">
              <a:bevelT w="50800" h="101600"/>
              <a:contourClr>
                <a:srgbClr val="000000"/>
              </a:contourClr>
            </a:sp3d>
          </c:spPr>
          <c:dPt>
            <c:idx val="0"/>
            <c:bubble3D val="0"/>
            <c:spPr>
              <a:solidFill>
                <a:schemeClr val="accent2"/>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1-9085-4BC4-8853-23BD2F2DC71B}"/>
              </c:ext>
            </c:extLst>
          </c:dPt>
          <c:dPt>
            <c:idx val="1"/>
            <c:bubble3D val="0"/>
            <c:spPr>
              <a:solidFill>
                <a:schemeClr val="accent4"/>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3-9085-4BC4-8853-23BD2F2DC71B}"/>
              </c:ext>
            </c:extLst>
          </c:dPt>
          <c:dPt>
            <c:idx val="2"/>
            <c:bubble3D val="0"/>
            <c:spPr>
              <a:solidFill>
                <a:schemeClr val="accent6"/>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5-9085-4BC4-8853-23BD2F2DC71B}"/>
              </c:ext>
            </c:extLst>
          </c:dPt>
          <c:dPt>
            <c:idx val="3"/>
            <c:bubble3D val="0"/>
            <c:spPr>
              <a:solidFill>
                <a:schemeClr val="accent2">
                  <a:lumMod val="60000"/>
                </a:schemeClr>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7-9085-4BC4-8853-23BD2F2DC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1"/>
            <c:showSerName val="0"/>
            <c:showPercent val="1"/>
            <c:showBubbleSize val="0"/>
            <c:showLeaderLines val="0"/>
            <c:extLst>
              <c:ext xmlns:c15="http://schemas.microsoft.com/office/drawing/2012/chart" uri="{CE6537A1-D6FC-4f65-9D91-7224C49458BB}"/>
            </c:extLst>
          </c:dLbls>
          <c:cat>
            <c:strRef>
              <c:f>Resumen!$O$122:$O$125</c:f>
              <c:strCache>
                <c:ptCount val="4"/>
                <c:pt idx="0">
                  <c:v>1er trim</c:v>
                </c:pt>
                <c:pt idx="1">
                  <c:v>2do trim</c:v>
                </c:pt>
                <c:pt idx="2">
                  <c:v>3er trim</c:v>
                </c:pt>
                <c:pt idx="3">
                  <c:v>4to trim</c:v>
                </c:pt>
              </c:strCache>
            </c:strRef>
          </c:cat>
          <c:val>
            <c:numRef>
              <c:f>Resumen!$P$122:$P$125</c:f>
              <c:numCache>
                <c:formatCode>0.00%</c:formatCode>
                <c:ptCount val="4"/>
                <c:pt idx="0">
                  <c:v>0.37470238095238095</c:v>
                </c:pt>
                <c:pt idx="1">
                  <c:v>0.26134000000000007</c:v>
                </c:pt>
                <c:pt idx="2">
                  <c:v>0.15693666666666667</c:v>
                </c:pt>
                <c:pt idx="3">
                  <c:v>0.20963999999999997</c:v>
                </c:pt>
              </c:numCache>
            </c:numRef>
          </c:val>
          <c:extLst>
            <c:ext xmlns:c16="http://schemas.microsoft.com/office/drawing/2014/chart" uri="{C3380CC4-5D6E-409C-BE32-E72D297353CC}">
              <c16:uniqueId val="{00000008-9085-4BC4-8853-23BD2F2DC71B}"/>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s-CO"/>
              <a:t>SEGUIMIENTO TRIMESTRAL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s-CO"/>
        </a:p>
      </c:txPr>
    </c:title>
    <c:autoTitleDeleted val="0"/>
    <c:plotArea>
      <c:layout/>
      <c:barChart>
        <c:barDir val="col"/>
        <c:grouping val="clustered"/>
        <c:varyColors val="0"/>
        <c:ser>
          <c:idx val="0"/>
          <c:order val="0"/>
          <c:tx>
            <c:strRef>
              <c:f>'Resumen 3er '!$Q$125</c:f>
              <c:strCache>
                <c:ptCount val="1"/>
                <c:pt idx="0">
                  <c:v>Avance Ejecutado</c:v>
                </c:pt>
              </c:strCache>
            </c:strRef>
          </c:tx>
          <c:spPr>
            <a:solidFill>
              <a:schemeClr val="accent1"/>
            </a:solidFill>
            <a:ln>
              <a:noFill/>
            </a:ln>
            <a:effectLst/>
          </c:spPr>
          <c:invertIfNegative val="0"/>
          <c:cat>
            <c:strRef>
              <c:f>'Resumen 3er '!$P$126:$P$138</c:f>
              <c:strCache>
                <c:ptCount val="13"/>
                <c:pt idx="0">
                  <c:v>Planeación Estratégica</c:v>
                </c:pt>
                <c:pt idx="1">
                  <c:v>Presupuesto de Ingresos</c:v>
                </c:pt>
                <c:pt idx="2">
                  <c:v>Acuerdos de Gestión</c:v>
                </c:pt>
                <c:pt idx="3">
                  <c:v>PIGA</c:v>
                </c:pt>
                <c:pt idx="4">
                  <c:v>PINAR</c:v>
                </c:pt>
                <c:pt idx="5">
                  <c:v>Plan de Adquisiciones</c:v>
                </c:pt>
                <c:pt idx="6">
                  <c:v>PETH</c:v>
                </c:pt>
                <c:pt idx="7">
                  <c:v>Capacitación</c:v>
                </c:pt>
                <c:pt idx="8">
                  <c:v>Bienestar</c:v>
                </c:pt>
                <c:pt idx="9">
                  <c:v>SST</c:v>
                </c:pt>
                <c:pt idx="10">
                  <c:v>PAAC</c:v>
                </c:pt>
                <c:pt idx="11">
                  <c:v>PETIC</c:v>
                </c:pt>
                <c:pt idx="12">
                  <c:v>PSPI</c:v>
                </c:pt>
              </c:strCache>
            </c:strRef>
          </c:cat>
          <c:val>
            <c:numRef>
              <c:f>'Resumen 3er '!$Q$126:$Q$138</c:f>
              <c:numCache>
                <c:formatCode>0%</c:formatCode>
                <c:ptCount val="13"/>
                <c:pt idx="0">
                  <c:v>2.3397442460569868E-2</c:v>
                </c:pt>
                <c:pt idx="1">
                  <c:v>6.0815483613783472E-2</c:v>
                </c:pt>
                <c:pt idx="2">
                  <c:v>0.125</c:v>
                </c:pt>
                <c:pt idx="3">
                  <c:v>0.21499999999999997</c:v>
                </c:pt>
                <c:pt idx="4">
                  <c:v>0.34749999999999998</c:v>
                </c:pt>
                <c:pt idx="5">
                  <c:v>5.5671320691573808E-2</c:v>
                </c:pt>
                <c:pt idx="6">
                  <c:v>0.1737982929020665</c:v>
                </c:pt>
                <c:pt idx="7">
                  <c:v>0.1111111111111111</c:v>
                </c:pt>
                <c:pt idx="8">
                  <c:v>8.3333333333333329E-2</c:v>
                </c:pt>
                <c:pt idx="9">
                  <c:v>0.15759999999999999</c:v>
                </c:pt>
                <c:pt idx="10">
                  <c:v>0</c:v>
                </c:pt>
                <c:pt idx="11">
                  <c:v>0.27650000000000002</c:v>
                </c:pt>
                <c:pt idx="12">
                  <c:v>0.48333333333333334</c:v>
                </c:pt>
              </c:numCache>
            </c:numRef>
          </c:val>
          <c:extLst>
            <c:ext xmlns:c16="http://schemas.microsoft.com/office/drawing/2014/chart" uri="{C3380CC4-5D6E-409C-BE32-E72D297353CC}">
              <c16:uniqueId val="{00000000-C2C6-4061-A4C2-C4DE19BFF285}"/>
            </c:ext>
          </c:extLst>
        </c:ser>
        <c:dLbls>
          <c:showLegendKey val="0"/>
          <c:showVal val="0"/>
          <c:showCatName val="0"/>
          <c:showSerName val="0"/>
          <c:showPercent val="0"/>
          <c:showBubbleSize val="0"/>
        </c:dLbls>
        <c:gapWidth val="247"/>
        <c:axId val="-2050310320"/>
        <c:axId val="-2050314128"/>
      </c:barChart>
      <c:lineChart>
        <c:grouping val="standard"/>
        <c:varyColors val="0"/>
        <c:ser>
          <c:idx val="1"/>
          <c:order val="1"/>
          <c:tx>
            <c:strRef>
              <c:f>'Resumen 3er '!$R$125</c:f>
              <c:strCache>
                <c:ptCount val="1"/>
                <c:pt idx="0">
                  <c:v>Avance Esperado</c:v>
                </c:pt>
              </c:strCache>
            </c:strRef>
          </c:tx>
          <c:spPr>
            <a:ln w="31750" cap="rnd">
              <a:solidFill>
                <a:srgbClr val="FF9900"/>
              </a:solidFill>
              <a:round/>
            </a:ln>
            <a:effectLst/>
          </c:spPr>
          <c:marker>
            <c:symbol val="none"/>
          </c:marker>
          <c:cat>
            <c:strRef>
              <c:f>'Resumen 3er '!$P$126:$P$138</c:f>
              <c:strCache>
                <c:ptCount val="13"/>
                <c:pt idx="0">
                  <c:v>Planeación Estratégica</c:v>
                </c:pt>
                <c:pt idx="1">
                  <c:v>Presupuesto de Ingresos</c:v>
                </c:pt>
                <c:pt idx="2">
                  <c:v>Acuerdos de Gestión</c:v>
                </c:pt>
                <c:pt idx="3">
                  <c:v>PIGA</c:v>
                </c:pt>
                <c:pt idx="4">
                  <c:v>PINAR</c:v>
                </c:pt>
                <c:pt idx="5">
                  <c:v>Plan de Adquisiciones</c:v>
                </c:pt>
                <c:pt idx="6">
                  <c:v>PETH</c:v>
                </c:pt>
                <c:pt idx="7">
                  <c:v>Capacitación</c:v>
                </c:pt>
                <c:pt idx="8">
                  <c:v>Bienestar</c:v>
                </c:pt>
                <c:pt idx="9">
                  <c:v>SST</c:v>
                </c:pt>
                <c:pt idx="10">
                  <c:v>PAAC</c:v>
                </c:pt>
                <c:pt idx="11">
                  <c:v>PETIC</c:v>
                </c:pt>
                <c:pt idx="12">
                  <c:v>PSPI</c:v>
                </c:pt>
              </c:strCache>
            </c:strRef>
          </c:cat>
          <c:val>
            <c:numRef>
              <c:f>'Resumen 3er '!$R$126:$R$138</c:f>
              <c:numCache>
                <c:formatCode>0%</c:formatCode>
                <c:ptCount val="13"/>
                <c:pt idx="0">
                  <c:v>4.5714285714285714E-2</c:v>
                </c:pt>
                <c:pt idx="1">
                  <c:v>0.16</c:v>
                </c:pt>
                <c:pt idx="2">
                  <c:v>0.25</c:v>
                </c:pt>
                <c:pt idx="3">
                  <c:v>0.21499999999999997</c:v>
                </c:pt>
                <c:pt idx="4">
                  <c:v>0.57857142857142851</c:v>
                </c:pt>
                <c:pt idx="5">
                  <c:v>0.16</c:v>
                </c:pt>
                <c:pt idx="6">
                  <c:v>0.1875</c:v>
                </c:pt>
                <c:pt idx="7">
                  <c:v>0.1111</c:v>
                </c:pt>
                <c:pt idx="8">
                  <c:v>0.16669999999999999</c:v>
                </c:pt>
                <c:pt idx="9">
                  <c:v>0.15959999999999999</c:v>
                </c:pt>
                <c:pt idx="10">
                  <c:v>0</c:v>
                </c:pt>
                <c:pt idx="11">
                  <c:v>0.35289999999999999</c:v>
                </c:pt>
                <c:pt idx="12">
                  <c:v>0.66669999999999996</c:v>
                </c:pt>
              </c:numCache>
            </c:numRef>
          </c:val>
          <c:smooth val="1"/>
          <c:extLst>
            <c:ext xmlns:c16="http://schemas.microsoft.com/office/drawing/2014/chart" uri="{C3380CC4-5D6E-409C-BE32-E72D297353CC}">
              <c16:uniqueId val="{00000001-C2C6-4061-A4C2-C4DE19BFF285}"/>
            </c:ext>
          </c:extLst>
        </c:ser>
        <c:dLbls>
          <c:showLegendKey val="0"/>
          <c:showVal val="0"/>
          <c:showCatName val="0"/>
          <c:showSerName val="0"/>
          <c:showPercent val="0"/>
          <c:showBubbleSize val="0"/>
        </c:dLbls>
        <c:marker val="1"/>
        <c:smooth val="0"/>
        <c:axId val="-2050317392"/>
        <c:axId val="-2050322832"/>
      </c:lineChart>
      <c:catAx>
        <c:axId val="-20503103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2050314128"/>
        <c:crosses val="autoZero"/>
        <c:auto val="1"/>
        <c:lblAlgn val="ctr"/>
        <c:lblOffset val="100"/>
        <c:noMultiLvlLbl val="0"/>
      </c:catAx>
      <c:valAx>
        <c:axId val="-20503141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2050310320"/>
        <c:crosses val="autoZero"/>
        <c:crossBetween val="between"/>
      </c:valAx>
      <c:valAx>
        <c:axId val="-2050322832"/>
        <c:scaling>
          <c:orientation val="minMax"/>
        </c:scaling>
        <c:delete val="1"/>
        <c:axPos val="r"/>
        <c:numFmt formatCode="0%" sourceLinked="1"/>
        <c:majorTickMark val="out"/>
        <c:minorTickMark val="none"/>
        <c:tickLblPos val="nextTo"/>
        <c:crossAx val="-2050317392"/>
        <c:crosses val="max"/>
        <c:crossBetween val="between"/>
      </c:valAx>
      <c:catAx>
        <c:axId val="-2050317392"/>
        <c:scaling>
          <c:orientation val="minMax"/>
        </c:scaling>
        <c:delete val="1"/>
        <c:axPos val="b"/>
        <c:numFmt formatCode="General" sourceLinked="1"/>
        <c:majorTickMark val="out"/>
        <c:minorTickMark val="none"/>
        <c:tickLblPos val="nextTo"/>
        <c:crossAx val="-2050322832"/>
        <c:crosses val="autoZero"/>
        <c:auto val="1"/>
        <c:lblAlgn val="ctr"/>
        <c:lblOffset val="100"/>
        <c:noMultiLvlLbl val="0"/>
      </c:cat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dk1">
                    <a:lumMod val="65000"/>
                    <a:lumOff val="35000"/>
                  </a:schemeClr>
                </a:solidFill>
                <a:latin typeface="+mn-lt"/>
                <a:ea typeface="+mn-ea"/>
                <a:cs typeface="+mn-cs"/>
              </a:defRPr>
            </a:pPr>
            <a:endParaRPr lang="es-CO"/>
          </a:p>
        </c:txPr>
      </c:dTable>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18022681539807528"/>
          <c:y val="2.3217410323709536E-2"/>
          <c:w val="0.80032874015748035"/>
          <c:h val="0.79536307961504815"/>
        </c:manualLayout>
      </c:layout>
      <c:bar3DChart>
        <c:barDir val="col"/>
        <c:grouping val="clustered"/>
        <c:varyColors val="0"/>
        <c:ser>
          <c:idx val="0"/>
          <c:order val="0"/>
          <c:tx>
            <c:strRef>
              <c:f>'Resumen 3er '!$Q$164</c:f>
              <c:strCache>
                <c:ptCount val="1"/>
                <c:pt idx="0">
                  <c:v>1er Trim</c:v>
                </c:pt>
              </c:strCache>
            </c:strRef>
          </c:tx>
          <c:spPr>
            <a:solidFill>
              <a:schemeClr val="accent1"/>
            </a:solidFill>
            <a:ln>
              <a:noFill/>
            </a:ln>
            <a:effectLst/>
            <a:sp3d/>
          </c:spPr>
          <c:invertIfNegative val="0"/>
          <c:dPt>
            <c:idx val="0"/>
            <c:invertIfNegative val="0"/>
            <c:bubble3D val="0"/>
            <c: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50000" t="-80000" r="50000" b="180000"/>
                </a:path>
                <a:tileRect/>
              </a:gradFill>
              <a:ln>
                <a:noFill/>
              </a:ln>
              <a:effectLst/>
              <a:sp3d/>
            </c:spPr>
            <c:extLst>
              <c:ext xmlns:c16="http://schemas.microsoft.com/office/drawing/2014/chart" uri="{C3380CC4-5D6E-409C-BE32-E72D297353CC}">
                <c16:uniqueId val="{00000001-24C2-4604-91EE-8D5C5FE87C38}"/>
              </c:ext>
            </c:extLst>
          </c:dPt>
          <c:dPt>
            <c:idx val="1"/>
            <c:invertIfNegative val="0"/>
            <c:bubble3D val="0"/>
            <c:spPr>
              <a:gradFill flip="none" rotWithShape="1">
                <a:gsLst>
                  <a:gs pos="0">
                    <a:schemeClr val="accent2">
                      <a:lumMod val="0"/>
                      <a:lumOff val="100000"/>
                    </a:schemeClr>
                  </a:gs>
                  <a:gs pos="35000">
                    <a:schemeClr val="accent2">
                      <a:lumMod val="0"/>
                      <a:lumOff val="100000"/>
                    </a:schemeClr>
                  </a:gs>
                  <a:gs pos="100000">
                    <a:schemeClr val="accent2">
                      <a:lumMod val="100000"/>
                    </a:schemeClr>
                  </a:gs>
                </a:gsLst>
                <a:path path="circle">
                  <a:fillToRect l="50000" t="-80000" r="50000" b="180000"/>
                </a:path>
                <a:tileRect/>
              </a:gradFill>
              <a:ln>
                <a:noFill/>
              </a:ln>
              <a:effectLst/>
              <a:sp3d/>
            </c:spPr>
            <c:extLst>
              <c:ext xmlns:c16="http://schemas.microsoft.com/office/drawing/2014/chart" uri="{C3380CC4-5D6E-409C-BE32-E72D297353CC}">
                <c16:uniqueId val="{00000003-24C2-4604-91EE-8D5C5FE87C38}"/>
              </c:ext>
            </c:extLst>
          </c:dPt>
          <c:cat>
            <c:strRef>
              <c:f>'Resumen 3er '!$P$165:$P$166</c:f>
              <c:strCache>
                <c:ptCount val="2"/>
                <c:pt idx="0">
                  <c:v>Avance Esperado</c:v>
                </c:pt>
                <c:pt idx="1">
                  <c:v>Avance ejecutado</c:v>
                </c:pt>
              </c:strCache>
            </c:strRef>
          </c:cat>
          <c:val>
            <c:numRef>
              <c:f>'Resumen 3er '!$Q$165:$Q$166</c:f>
              <c:numCache>
                <c:formatCode>0.00%</c:formatCode>
                <c:ptCount val="2"/>
                <c:pt idx="0">
                  <c:v>0.3684595238095239</c:v>
                </c:pt>
                <c:pt idx="1">
                  <c:v>0.32710201058152572</c:v>
                </c:pt>
              </c:numCache>
            </c:numRef>
          </c:val>
          <c:shape val="pyramidToMax"/>
          <c:extLst>
            <c:ext xmlns:c16="http://schemas.microsoft.com/office/drawing/2014/chart" uri="{C3380CC4-5D6E-409C-BE32-E72D297353CC}">
              <c16:uniqueId val="{00000004-24C2-4604-91EE-8D5C5FE87C38}"/>
            </c:ext>
          </c:extLst>
        </c:ser>
        <c:dLbls>
          <c:showLegendKey val="0"/>
          <c:showVal val="0"/>
          <c:showCatName val="0"/>
          <c:showSerName val="0"/>
          <c:showPercent val="0"/>
          <c:showBubbleSize val="0"/>
        </c:dLbls>
        <c:gapWidth val="50"/>
        <c:gapDepth val="203"/>
        <c:shape val="box"/>
        <c:axId val="-2050313584"/>
        <c:axId val="-2050313040"/>
        <c:axId val="0"/>
      </c:bar3DChart>
      <c:catAx>
        <c:axId val="-2050313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0313040"/>
        <c:crosses val="autoZero"/>
        <c:auto val="1"/>
        <c:lblAlgn val="ctr"/>
        <c:lblOffset val="100"/>
        <c:noMultiLvlLbl val="0"/>
      </c:catAx>
      <c:valAx>
        <c:axId val="-2050313040"/>
        <c:scaling>
          <c:orientation val="minMax"/>
        </c:scaling>
        <c:delete val="1"/>
        <c:axPos val="l"/>
        <c:majorGridlines>
          <c:spPr>
            <a:ln w="9525" cap="flat" cmpd="sng" algn="ctr">
              <a:solidFill>
                <a:schemeClr val="bg1">
                  <a:lumMod val="75000"/>
                </a:schemeClr>
              </a:solidFill>
              <a:round/>
            </a:ln>
            <a:effectLst/>
          </c:spPr>
        </c:majorGridlines>
        <c:numFmt formatCode="0.00%" sourceLinked="1"/>
        <c:majorTickMark val="none"/>
        <c:minorTickMark val="none"/>
        <c:tickLblPos val="nextTo"/>
        <c:crossAx val="-2050313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innerShdw blurRad="63500" dist="50800" dir="2700000">
        <a:prstClr val="black">
          <a:alpha val="50000"/>
        </a:prstClr>
      </a:innerShdw>
    </a:effectLst>
  </c:spPr>
  <c:txPr>
    <a:bodyPr/>
    <a:lstStyle/>
    <a:p>
      <a:pPr>
        <a:defRPr/>
      </a:pPr>
      <a:endParaRPr lang="es-CO"/>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a:t>Avances esperados </a:t>
            </a:r>
          </a:p>
          <a:p>
            <a:pPr>
              <a:defRPr/>
            </a:pPr>
            <a:r>
              <a:rPr lang="es-CO"/>
              <a:t>PLAN ACCION</a:t>
            </a:r>
          </a:p>
          <a:p>
            <a:pPr>
              <a:defRPr/>
            </a:pPr>
            <a:r>
              <a:rPr lang="es-CO"/>
              <a:t>2021</a:t>
            </a:r>
          </a:p>
        </c:rich>
      </c:tx>
      <c:layout>
        <c:manualLayout>
          <c:xMode val="edge"/>
          <c:yMode val="edge"/>
          <c:x val="1.5284558180227472E-2"/>
          <c:y val="0.46296296296296297"/>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41383245844269467"/>
          <c:y val="2.7589676290463692E-2"/>
          <c:w val="0.58380905511811021"/>
          <c:h val="0.97241032370953628"/>
        </c:manualLayout>
      </c:layout>
      <c:doughnutChart>
        <c:varyColors val="1"/>
        <c:ser>
          <c:idx val="0"/>
          <c:order val="0"/>
          <c:spPr>
            <a:ln>
              <a:noFill/>
            </a:ln>
            <a:scene3d>
              <a:camera prst="orthographicFront"/>
              <a:lightRig rig="morning" dir="t"/>
            </a:scene3d>
            <a:sp3d prstMaterial="flat">
              <a:bevelT w="50800" h="101600"/>
              <a:contourClr>
                <a:srgbClr val="000000"/>
              </a:contourClr>
            </a:sp3d>
          </c:spPr>
          <c:dPt>
            <c:idx val="0"/>
            <c:bubble3D val="0"/>
            <c:spPr>
              <a:solidFill>
                <a:schemeClr val="accent2"/>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1-FC1B-4C52-A557-232DDD9F80F4}"/>
              </c:ext>
            </c:extLst>
          </c:dPt>
          <c:dPt>
            <c:idx val="1"/>
            <c:bubble3D val="0"/>
            <c:spPr>
              <a:solidFill>
                <a:schemeClr val="accent4"/>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3-FC1B-4C52-A557-232DDD9F80F4}"/>
              </c:ext>
            </c:extLst>
          </c:dPt>
          <c:dPt>
            <c:idx val="2"/>
            <c:bubble3D val="0"/>
            <c:spPr>
              <a:solidFill>
                <a:schemeClr val="accent6"/>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5-FC1B-4C52-A557-232DDD9F80F4}"/>
              </c:ext>
            </c:extLst>
          </c:dPt>
          <c:dPt>
            <c:idx val="3"/>
            <c:bubble3D val="0"/>
            <c:spPr>
              <a:solidFill>
                <a:schemeClr val="accent2">
                  <a:lumMod val="60000"/>
                </a:schemeClr>
              </a:solidFill>
              <a:ln>
                <a:noFill/>
              </a:ln>
              <a:effectLst/>
              <a:scene3d>
                <a:camera prst="orthographicFront"/>
                <a:lightRig rig="morning" dir="t"/>
              </a:scene3d>
              <a:sp3d prstMaterial="flat">
                <a:bevelT w="50800" h="101600"/>
                <a:contourClr>
                  <a:srgbClr val="000000"/>
                </a:contourClr>
              </a:sp3d>
            </c:spPr>
            <c:extLst>
              <c:ext xmlns:c16="http://schemas.microsoft.com/office/drawing/2014/chart" uri="{C3380CC4-5D6E-409C-BE32-E72D297353CC}">
                <c16:uniqueId val="{00000007-FC1B-4C52-A557-232DDD9F80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1"/>
            <c:showSerName val="0"/>
            <c:showPercent val="1"/>
            <c:showBubbleSize val="0"/>
            <c:showLeaderLines val="0"/>
            <c:extLst>
              <c:ext xmlns:c15="http://schemas.microsoft.com/office/drawing/2012/chart" uri="{CE6537A1-D6FC-4f65-9D91-7224C49458BB}"/>
            </c:extLst>
          </c:dLbls>
          <c:cat>
            <c:strRef>
              <c:f>'Resumen 3er '!$O$184:$O$187</c:f>
              <c:strCache>
                <c:ptCount val="4"/>
                <c:pt idx="0">
                  <c:v>1er trim</c:v>
                </c:pt>
                <c:pt idx="1">
                  <c:v>2do trim</c:v>
                </c:pt>
                <c:pt idx="2">
                  <c:v>3er trim</c:v>
                </c:pt>
                <c:pt idx="3">
                  <c:v>4to trim</c:v>
                </c:pt>
              </c:strCache>
            </c:strRef>
          </c:cat>
          <c:val>
            <c:numRef>
              <c:f>'Resumen 3er '!$P$184:$P$187</c:f>
              <c:numCache>
                <c:formatCode>0.00%</c:formatCode>
                <c:ptCount val="4"/>
                <c:pt idx="0">
                  <c:v>0.37470238095238095</c:v>
                </c:pt>
                <c:pt idx="1">
                  <c:v>0.26134000000000007</c:v>
                </c:pt>
                <c:pt idx="2">
                  <c:v>0.15693666666666667</c:v>
                </c:pt>
                <c:pt idx="3">
                  <c:v>0.20963999999999997</c:v>
                </c:pt>
              </c:numCache>
            </c:numRef>
          </c:val>
          <c:extLst>
            <c:ext xmlns:c16="http://schemas.microsoft.com/office/drawing/2014/chart" uri="{C3380CC4-5D6E-409C-BE32-E72D297353CC}">
              <c16:uniqueId val="{00000008-FC1B-4C52-A557-232DDD9F80F4}"/>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a:t>
            </a:r>
          </a:p>
          <a:p>
            <a:pPr>
              <a:defRPr/>
            </a:pPr>
            <a:r>
              <a:rPr lang="es-CO" sz="1100" baseline="0"/>
              <a:t>30 septiembre 2021</a:t>
            </a:r>
            <a:endParaRPr lang="es-CO"/>
          </a:p>
        </c:rich>
      </c:tx>
      <c:layout>
        <c:manualLayout>
          <c:xMode val="edge"/>
          <c:yMode val="edge"/>
          <c:x val="1.6678337000493572E-2"/>
          <c:y val="2.63157894736842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656509324735111"/>
          <c:y val="0.12070175438596491"/>
          <c:w val="0.80765869116975497"/>
          <c:h val="0.67069519270617484"/>
        </c:manualLayout>
      </c:layout>
      <c:bar3DChart>
        <c:barDir val="col"/>
        <c:grouping val="clustered"/>
        <c:varyColors val="0"/>
        <c:ser>
          <c:idx val="0"/>
          <c:order val="0"/>
          <c:tx>
            <c:strRef>
              <c:f>'Resumen 3er '!$A$15</c:f>
              <c:strCache>
                <c:ptCount val="1"/>
                <c:pt idx="0">
                  <c:v>Programado</c:v>
                </c:pt>
              </c:strCache>
            </c:strRef>
          </c:tx>
          <c:spPr>
            <a:solidFill>
              <a:schemeClr val="accent1"/>
            </a:solidFill>
            <a:ln>
              <a:noFill/>
            </a:ln>
            <a:effectLst/>
            <a:sp3d/>
          </c:spPr>
          <c:invertIfNegative val="0"/>
          <c:cat>
            <c:strRef>
              <c:f>'Resumen 3er '!$B$14:$E$14</c:f>
              <c:strCache>
                <c:ptCount val="4"/>
                <c:pt idx="0">
                  <c:v>1er Trim</c:v>
                </c:pt>
                <c:pt idx="1">
                  <c:v>2do Trim </c:v>
                </c:pt>
                <c:pt idx="2">
                  <c:v>3er Trim</c:v>
                </c:pt>
                <c:pt idx="3">
                  <c:v>Acumulado</c:v>
                </c:pt>
              </c:strCache>
            </c:strRef>
          </c:cat>
          <c:val>
            <c:numRef>
              <c:f>'Resumen 3er '!$B$15:$E$15</c:f>
              <c:numCache>
                <c:formatCode>0.00%</c:formatCode>
                <c:ptCount val="4"/>
                <c:pt idx="0">
                  <c:v>0.3684595238095239</c:v>
                </c:pt>
                <c:pt idx="1">
                  <c:v>0.25329095238095239</c:v>
                </c:pt>
                <c:pt idx="2">
                  <c:v>0.15437999999999999</c:v>
                </c:pt>
                <c:pt idx="3">
                  <c:v>0.77613047619047626</c:v>
                </c:pt>
              </c:numCache>
            </c:numRef>
          </c:val>
          <c:extLst>
            <c:ext xmlns:c16="http://schemas.microsoft.com/office/drawing/2014/chart" uri="{C3380CC4-5D6E-409C-BE32-E72D297353CC}">
              <c16:uniqueId val="{00000000-90B8-4E51-831D-FC3D5CA22BEF}"/>
            </c:ext>
          </c:extLst>
        </c:ser>
        <c:ser>
          <c:idx val="1"/>
          <c:order val="1"/>
          <c:tx>
            <c:strRef>
              <c:f>'Resumen 3er '!$A$16</c:f>
              <c:strCache>
                <c:ptCount val="1"/>
                <c:pt idx="0">
                  <c:v>Ejecutado</c:v>
                </c:pt>
              </c:strCache>
            </c:strRef>
          </c:tx>
          <c:spPr>
            <a:solidFill>
              <a:schemeClr val="accent2"/>
            </a:solidFill>
            <a:ln>
              <a:noFill/>
            </a:ln>
            <a:effectLst/>
            <a:sp3d/>
          </c:spPr>
          <c:invertIfNegative val="0"/>
          <c:cat>
            <c:strRef>
              <c:f>'Resumen 3er '!$B$14:$E$14</c:f>
              <c:strCache>
                <c:ptCount val="4"/>
                <c:pt idx="0">
                  <c:v>1er Trim</c:v>
                </c:pt>
                <c:pt idx="1">
                  <c:v>2do Trim </c:v>
                </c:pt>
                <c:pt idx="2">
                  <c:v>3er Trim</c:v>
                </c:pt>
                <c:pt idx="3">
                  <c:v>Acumulado</c:v>
                </c:pt>
              </c:strCache>
            </c:strRef>
          </c:cat>
          <c:val>
            <c:numRef>
              <c:f>'Resumen 3er '!$B$16:$E$16</c:f>
              <c:numCache>
                <c:formatCode>0.00%</c:formatCode>
                <c:ptCount val="4"/>
                <c:pt idx="0">
                  <c:v>0.32710201058152572</c:v>
                </c:pt>
                <c:pt idx="1">
                  <c:v>0.11630083053597835</c:v>
                </c:pt>
                <c:pt idx="2">
                  <c:v>8.9597545482339544E-2</c:v>
                </c:pt>
                <c:pt idx="3">
                  <c:v>0.53300038659984361</c:v>
                </c:pt>
              </c:numCache>
            </c:numRef>
          </c:val>
          <c:extLst>
            <c:ext xmlns:c16="http://schemas.microsoft.com/office/drawing/2014/chart" uri="{C3380CC4-5D6E-409C-BE32-E72D297353CC}">
              <c16:uniqueId val="{00000001-90B8-4E51-831D-FC3D5CA22BEF}"/>
            </c:ext>
          </c:extLst>
        </c:ser>
        <c:dLbls>
          <c:showLegendKey val="0"/>
          <c:showVal val="0"/>
          <c:showCatName val="0"/>
          <c:showSerName val="0"/>
          <c:showPercent val="0"/>
          <c:showBubbleSize val="0"/>
        </c:dLbls>
        <c:gapWidth val="150"/>
        <c:shape val="box"/>
        <c:axId val="312551455"/>
        <c:axId val="312546047"/>
        <c:axId val="0"/>
      </c:bar3DChart>
      <c:catAx>
        <c:axId val="3125514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2546047"/>
        <c:crosses val="autoZero"/>
        <c:auto val="1"/>
        <c:lblAlgn val="ctr"/>
        <c:lblOffset val="100"/>
        <c:noMultiLvlLbl val="0"/>
      </c:catAx>
      <c:valAx>
        <c:axId val="312546047"/>
        <c:scaling>
          <c:orientation val="minMax"/>
        </c:scaling>
        <c:delete val="1"/>
        <c:axPos val="l"/>
        <c:numFmt formatCode="0.00%" sourceLinked="1"/>
        <c:majorTickMark val="none"/>
        <c:minorTickMark val="none"/>
        <c:tickLblPos val="nextTo"/>
        <c:crossAx val="3125514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innerShdw blurRad="63500" dist="50800" dir="2700000">
        <a:prstClr val="black">
          <a:alpha val="50000"/>
        </a:prstClr>
      </a:innerShdw>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1.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0.xml"/><Relationship Id="rId5" Type="http://schemas.openxmlformats.org/officeDocument/2006/relationships/image" Target="../media/image5.emf"/><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47626</xdr:rowOff>
    </xdr:from>
    <xdr:to>
      <xdr:col>7</xdr:col>
      <xdr:colOff>447675</xdr:colOff>
      <xdr:row>2</xdr:row>
      <xdr:rowOff>228192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626"/>
          <a:ext cx="762000" cy="847316"/>
        </a:xfrm>
        <a:prstGeom prst="rect">
          <a:avLst/>
        </a:prstGeom>
      </xdr:spPr>
    </xdr:pic>
    <xdr:clientData/>
  </xdr:twoCellAnchor>
  <xdr:twoCellAnchor>
    <xdr:from>
      <xdr:col>17</xdr:col>
      <xdr:colOff>263769</xdr:colOff>
      <xdr:row>0</xdr:row>
      <xdr:rowOff>0</xdr:rowOff>
    </xdr:from>
    <xdr:to>
      <xdr:col>18</xdr:col>
      <xdr:colOff>1691986</xdr:colOff>
      <xdr:row>2</xdr:row>
      <xdr:rowOff>169718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2808194" y="0"/>
          <a:ext cx="2266417" cy="836468"/>
          <a:chOff x="0" y="0"/>
          <a:chExt cx="1724026" cy="850671"/>
        </a:xfrm>
      </xdr:grpSpPr>
      <xdr:sp macro="" textlink="">
        <xdr:nvSpPr>
          <xdr:cNvPr id="4" name="Rectángulo 3">
            <a:extLst>
              <a:ext uri="{FF2B5EF4-FFF2-40B4-BE49-F238E27FC236}">
                <a16:creationId xmlns:a16="http://schemas.microsoft.com/office/drawing/2014/main" id="{00000000-0008-0000-00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0.39583</cdr:x>
      <cdr:y>0.15278</cdr:y>
    </cdr:from>
    <cdr:to>
      <cdr:x>0.5625</cdr:x>
      <cdr:y>0.21528</cdr:y>
    </cdr:to>
    <cdr:sp macro="" textlink="">
      <cdr:nvSpPr>
        <cdr:cNvPr id="2" name="CuadroTexto 1"/>
        <cdr:cNvSpPr txBox="1"/>
      </cdr:nvSpPr>
      <cdr:spPr>
        <a:xfrm xmlns:a="http://schemas.openxmlformats.org/drawingml/2006/main">
          <a:off x="1809750" y="419100"/>
          <a:ext cx="7620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590550</xdr:colOff>
      <xdr:row>0</xdr:row>
      <xdr:rowOff>76201</xdr:rowOff>
    </xdr:from>
    <xdr:to>
      <xdr:col>12</xdr:col>
      <xdr:colOff>3238499</xdr:colOff>
      <xdr:row>5</xdr:row>
      <xdr:rowOff>152400</xdr:rowOff>
    </xdr:to>
    <xdr:grpSp>
      <xdr:nvGrpSpPr>
        <xdr:cNvPr id="2" name="Grupo 1">
          <a:extLst>
            <a:ext uri="{FF2B5EF4-FFF2-40B4-BE49-F238E27FC236}">
              <a16:creationId xmlns:a16="http://schemas.microsoft.com/office/drawing/2014/main" id="{00000000-0008-0000-0700-000002000000}"/>
            </a:ext>
          </a:extLst>
        </xdr:cNvPr>
        <xdr:cNvGrpSpPr/>
      </xdr:nvGrpSpPr>
      <xdr:grpSpPr>
        <a:xfrm>
          <a:off x="16278225" y="76201"/>
          <a:ext cx="2647949" cy="1095374"/>
          <a:chOff x="0" y="0"/>
          <a:chExt cx="1724026" cy="850671"/>
        </a:xfrm>
      </xdr:grpSpPr>
      <xdr:sp macro="" textlink="">
        <xdr:nvSpPr>
          <xdr:cNvPr id="3" name="Rectángulo 2">
            <a:extLst>
              <a:ext uri="{FF2B5EF4-FFF2-40B4-BE49-F238E27FC236}">
                <a16:creationId xmlns:a16="http://schemas.microsoft.com/office/drawing/2014/main" id="{00000000-0008-0000-07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7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752475</xdr:colOff>
      <xdr:row>0</xdr:row>
      <xdr:rowOff>0</xdr:rowOff>
    </xdr:from>
    <xdr:to>
      <xdr:col>1</xdr:col>
      <xdr:colOff>665866</xdr:colOff>
      <xdr:row>5</xdr:row>
      <xdr:rowOff>57150</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752475" y="0"/>
          <a:ext cx="751591" cy="1028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85726</xdr:colOff>
      <xdr:row>1</xdr:row>
      <xdr:rowOff>0</xdr:rowOff>
    </xdr:from>
    <xdr:to>
      <xdr:col>2</xdr:col>
      <xdr:colOff>85726</xdr:colOff>
      <xdr:row>4</xdr:row>
      <xdr:rowOff>114300</xdr:rowOff>
    </xdr:to>
    <xdr:pic>
      <xdr:nvPicPr>
        <xdr:cNvPr id="2" name="Picture 33" descr="imp sin fond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52400"/>
          <a:ext cx="723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2</xdr:col>
      <xdr:colOff>66675</xdr:colOff>
      <xdr:row>4</xdr:row>
      <xdr:rowOff>176179</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19075" y="0"/>
          <a:ext cx="638175" cy="1014379"/>
        </a:xfrm>
        <a:prstGeom prst="rect">
          <a:avLst/>
        </a:prstGeom>
      </xdr:spPr>
    </xdr:pic>
    <xdr:clientData/>
  </xdr:twoCellAnchor>
  <xdr:twoCellAnchor>
    <xdr:from>
      <xdr:col>17</xdr:col>
      <xdr:colOff>161926</xdr:colOff>
      <xdr:row>0</xdr:row>
      <xdr:rowOff>28575</xdr:rowOff>
    </xdr:from>
    <xdr:to>
      <xdr:col>18</xdr:col>
      <xdr:colOff>1</xdr:colOff>
      <xdr:row>4</xdr:row>
      <xdr:rowOff>0</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13677901" y="28575"/>
          <a:ext cx="2390775" cy="923925"/>
          <a:chOff x="19125847" y="155222"/>
          <a:chExt cx="1229430" cy="854992"/>
        </a:xfrm>
      </xdr:grpSpPr>
      <xdr:sp macro="" textlink="">
        <xdr:nvSpPr>
          <xdr:cNvPr id="4" name="Rectángulo 3">
            <a:extLst>
              <a:ext uri="{FF2B5EF4-FFF2-40B4-BE49-F238E27FC236}">
                <a16:creationId xmlns:a16="http://schemas.microsoft.com/office/drawing/2014/main" id="{00000000-0008-0000-0900-000004000000}"/>
              </a:ext>
            </a:extLst>
          </xdr:cNvPr>
          <xdr:cNvSpPr/>
        </xdr:nvSpPr>
        <xdr:spPr>
          <a:xfrm>
            <a:off x="19135372" y="155222"/>
            <a:ext cx="1210380" cy="376202"/>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900-000005000000}"/>
              </a:ext>
            </a:extLst>
          </xdr:cNvPr>
          <xdr:cNvSpPr/>
        </xdr:nvSpPr>
        <xdr:spPr>
          <a:xfrm>
            <a:off x="19125847" y="626674"/>
            <a:ext cx="1229430" cy="383540"/>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523878</xdr:colOff>
      <xdr:row>0</xdr:row>
      <xdr:rowOff>1</xdr:rowOff>
    </xdr:from>
    <xdr:to>
      <xdr:col>1</xdr:col>
      <xdr:colOff>1352550</xdr:colOff>
      <xdr:row>4</xdr:row>
      <xdr:rowOff>191340</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81053" y="1"/>
          <a:ext cx="828672" cy="1210514"/>
        </a:xfrm>
        <a:prstGeom prst="rect">
          <a:avLst/>
        </a:prstGeom>
      </xdr:spPr>
    </xdr:pic>
    <xdr:clientData/>
  </xdr:twoCellAnchor>
  <xdr:twoCellAnchor>
    <xdr:from>
      <xdr:col>13</xdr:col>
      <xdr:colOff>504825</xdr:colOff>
      <xdr:row>0</xdr:row>
      <xdr:rowOff>0</xdr:rowOff>
    </xdr:from>
    <xdr:to>
      <xdr:col>17</xdr:col>
      <xdr:colOff>1133474</xdr:colOff>
      <xdr:row>4</xdr:row>
      <xdr:rowOff>190500</xdr:rowOff>
    </xdr:to>
    <xdr:grpSp>
      <xdr:nvGrpSpPr>
        <xdr:cNvPr id="3" name="Grupo 2">
          <a:extLst>
            <a:ext uri="{FF2B5EF4-FFF2-40B4-BE49-F238E27FC236}">
              <a16:creationId xmlns:a16="http://schemas.microsoft.com/office/drawing/2014/main" id="{00000000-0008-0000-0A00-000003000000}"/>
            </a:ext>
          </a:extLst>
        </xdr:cNvPr>
        <xdr:cNvGrpSpPr/>
      </xdr:nvGrpSpPr>
      <xdr:grpSpPr>
        <a:xfrm>
          <a:off x="21326475" y="0"/>
          <a:ext cx="3800474" cy="1209675"/>
          <a:chOff x="0" y="0"/>
          <a:chExt cx="1724026" cy="850671"/>
        </a:xfrm>
      </xdr:grpSpPr>
      <xdr:sp macro="" textlink="">
        <xdr:nvSpPr>
          <xdr:cNvPr id="4" name="Rectángulo 3">
            <a:extLst>
              <a:ext uri="{FF2B5EF4-FFF2-40B4-BE49-F238E27FC236}">
                <a16:creationId xmlns:a16="http://schemas.microsoft.com/office/drawing/2014/main" id="{00000000-0008-0000-0A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A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476250</xdr:colOff>
      <xdr:row>0</xdr:row>
      <xdr:rowOff>47625</xdr:rowOff>
    </xdr:from>
    <xdr:to>
      <xdr:col>20</xdr:col>
      <xdr:colOff>0</xdr:colOff>
      <xdr:row>4</xdr:row>
      <xdr:rowOff>95250</xdr:rowOff>
    </xdr:to>
    <xdr:grpSp>
      <xdr:nvGrpSpPr>
        <xdr:cNvPr id="2" name="Grupo 1">
          <a:extLst>
            <a:ext uri="{FF2B5EF4-FFF2-40B4-BE49-F238E27FC236}">
              <a16:creationId xmlns:a16="http://schemas.microsoft.com/office/drawing/2014/main" id="{00000000-0008-0000-0B00-000002000000}"/>
            </a:ext>
          </a:extLst>
        </xdr:cNvPr>
        <xdr:cNvGrpSpPr/>
      </xdr:nvGrpSpPr>
      <xdr:grpSpPr>
        <a:xfrm>
          <a:off x="16868775" y="47625"/>
          <a:ext cx="2295525" cy="885825"/>
          <a:chOff x="0" y="0"/>
          <a:chExt cx="1724026" cy="850671"/>
        </a:xfrm>
      </xdr:grpSpPr>
      <xdr:sp macro="" textlink="">
        <xdr:nvSpPr>
          <xdr:cNvPr id="3" name="Rectángulo 2">
            <a:extLst>
              <a:ext uri="{FF2B5EF4-FFF2-40B4-BE49-F238E27FC236}">
                <a16:creationId xmlns:a16="http://schemas.microsoft.com/office/drawing/2014/main" id="{00000000-0008-0000-0B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B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752475</xdr:colOff>
      <xdr:row>0</xdr:row>
      <xdr:rowOff>0</xdr:rowOff>
    </xdr:from>
    <xdr:to>
      <xdr:col>1</xdr:col>
      <xdr:colOff>665866</xdr:colOff>
      <xdr:row>4</xdr:row>
      <xdr:rowOff>123825</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752475" y="0"/>
          <a:ext cx="751591" cy="914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190500</xdr:colOff>
      <xdr:row>0</xdr:row>
      <xdr:rowOff>10583</xdr:rowOff>
    </xdr:from>
    <xdr:to>
      <xdr:col>3</xdr:col>
      <xdr:colOff>152401</xdr:colOff>
      <xdr:row>4</xdr:row>
      <xdr:rowOff>34410</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962025" y="10583"/>
          <a:ext cx="695326" cy="842977"/>
        </a:xfrm>
        <a:prstGeom prst="rect">
          <a:avLst/>
        </a:prstGeom>
      </xdr:spPr>
    </xdr:pic>
    <xdr:clientData/>
  </xdr:twoCellAnchor>
  <xdr:twoCellAnchor>
    <xdr:from>
      <xdr:col>18</xdr:col>
      <xdr:colOff>209550</xdr:colOff>
      <xdr:row>0</xdr:row>
      <xdr:rowOff>0</xdr:rowOff>
    </xdr:from>
    <xdr:to>
      <xdr:col>18</xdr:col>
      <xdr:colOff>2581275</xdr:colOff>
      <xdr:row>5</xdr:row>
      <xdr:rowOff>0</xdr:rowOff>
    </xdr:to>
    <xdr:grpSp>
      <xdr:nvGrpSpPr>
        <xdr:cNvPr id="7" name="Grupo 6">
          <a:extLst>
            <a:ext uri="{FF2B5EF4-FFF2-40B4-BE49-F238E27FC236}">
              <a16:creationId xmlns:a16="http://schemas.microsoft.com/office/drawing/2014/main" id="{00000000-0008-0000-0C00-000007000000}"/>
            </a:ext>
          </a:extLst>
        </xdr:cNvPr>
        <xdr:cNvGrpSpPr/>
      </xdr:nvGrpSpPr>
      <xdr:grpSpPr>
        <a:xfrm>
          <a:off x="16887825" y="0"/>
          <a:ext cx="2371725" cy="1047750"/>
          <a:chOff x="0" y="0"/>
          <a:chExt cx="1724026" cy="850671"/>
        </a:xfrm>
      </xdr:grpSpPr>
      <xdr:sp macro="" textlink="">
        <xdr:nvSpPr>
          <xdr:cNvPr id="8" name="Rectángulo 7">
            <a:extLst>
              <a:ext uri="{FF2B5EF4-FFF2-40B4-BE49-F238E27FC236}">
                <a16:creationId xmlns:a16="http://schemas.microsoft.com/office/drawing/2014/main" id="{00000000-0008-0000-0C00-000008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00000000-0008-0000-0C00-000009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190500</xdr:colOff>
      <xdr:row>0</xdr:row>
      <xdr:rowOff>10583</xdr:rowOff>
    </xdr:from>
    <xdr:to>
      <xdr:col>3</xdr:col>
      <xdr:colOff>257175</xdr:colOff>
      <xdr:row>4</xdr:row>
      <xdr:rowOff>109836</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62025" y="10583"/>
          <a:ext cx="800100" cy="918403"/>
        </a:xfrm>
        <a:prstGeom prst="rect">
          <a:avLst/>
        </a:prstGeom>
      </xdr:spPr>
    </xdr:pic>
    <xdr:clientData/>
  </xdr:twoCellAnchor>
  <xdr:twoCellAnchor>
    <xdr:from>
      <xdr:col>18</xdr:col>
      <xdr:colOff>695326</xdr:colOff>
      <xdr:row>0</xdr:row>
      <xdr:rowOff>19050</xdr:rowOff>
    </xdr:from>
    <xdr:to>
      <xdr:col>19</xdr:col>
      <xdr:colOff>1</xdr:colOff>
      <xdr:row>4</xdr:row>
      <xdr:rowOff>161925</xdr:rowOff>
    </xdr:to>
    <xdr:grpSp>
      <xdr:nvGrpSpPr>
        <xdr:cNvPr id="7" name="Grupo 6">
          <a:extLst>
            <a:ext uri="{FF2B5EF4-FFF2-40B4-BE49-F238E27FC236}">
              <a16:creationId xmlns:a16="http://schemas.microsoft.com/office/drawing/2014/main" id="{00000000-0008-0000-0D00-000007000000}"/>
            </a:ext>
          </a:extLst>
        </xdr:cNvPr>
        <xdr:cNvGrpSpPr/>
      </xdr:nvGrpSpPr>
      <xdr:grpSpPr>
        <a:xfrm>
          <a:off x="17373601" y="19050"/>
          <a:ext cx="2466975" cy="1009650"/>
          <a:chOff x="0" y="0"/>
          <a:chExt cx="1724026" cy="850671"/>
        </a:xfrm>
      </xdr:grpSpPr>
      <xdr:sp macro="" textlink="">
        <xdr:nvSpPr>
          <xdr:cNvPr id="8" name="Rectángulo 7">
            <a:extLst>
              <a:ext uri="{FF2B5EF4-FFF2-40B4-BE49-F238E27FC236}">
                <a16:creationId xmlns:a16="http://schemas.microsoft.com/office/drawing/2014/main" id="{00000000-0008-0000-0D00-000008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00000000-0008-0000-0D00-000009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486924</xdr:colOff>
      <xdr:row>0</xdr:row>
      <xdr:rowOff>0</xdr:rowOff>
    </xdr:from>
    <xdr:to>
      <xdr:col>16</xdr:col>
      <xdr:colOff>2311395</xdr:colOff>
      <xdr:row>2</xdr:row>
      <xdr:rowOff>0</xdr:rowOff>
    </xdr:to>
    <xdr:pic>
      <xdr:nvPicPr>
        <xdr:cNvPr id="2" name="Picture 6" descr="CORBAT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t="11423"/>
        <a:stretch>
          <a:fillRect/>
        </a:stretch>
      </xdr:blipFill>
      <xdr:spPr bwMode="auto">
        <a:xfrm>
          <a:off x="5791200" y="0"/>
          <a:ext cx="0" cy="704850"/>
        </a:xfrm>
        <a:prstGeom prst="rect">
          <a:avLst/>
        </a:prstGeom>
        <a:noFill/>
        <a:ln w="9525">
          <a:noFill/>
          <a:miter lim="800000"/>
          <a:headEnd/>
          <a:tailEnd/>
        </a:ln>
      </xdr:spPr>
    </xdr:pic>
    <xdr:clientData/>
  </xdr:twoCellAnchor>
  <xdr:twoCellAnchor editAs="oneCell">
    <xdr:from>
      <xdr:col>0</xdr:col>
      <xdr:colOff>105088</xdr:colOff>
      <xdr:row>0</xdr:row>
      <xdr:rowOff>1</xdr:rowOff>
    </xdr:from>
    <xdr:to>
      <xdr:col>1</xdr:col>
      <xdr:colOff>666750</xdr:colOff>
      <xdr:row>2</xdr:row>
      <xdr:rowOff>190501</xdr:rowOff>
    </xdr:to>
    <xdr:pic>
      <xdr:nvPicPr>
        <xdr:cNvPr id="3" name="Imagen 2">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088" y="1"/>
          <a:ext cx="875987" cy="895350"/>
        </a:xfrm>
        <a:prstGeom prst="rect">
          <a:avLst/>
        </a:prstGeom>
      </xdr:spPr>
    </xdr:pic>
    <xdr:clientData/>
  </xdr:twoCellAnchor>
  <xdr:twoCellAnchor>
    <xdr:from>
      <xdr:col>65</xdr:col>
      <xdr:colOff>539151</xdr:colOff>
      <xdr:row>0</xdr:row>
      <xdr:rowOff>44929</xdr:rowOff>
    </xdr:from>
    <xdr:to>
      <xdr:col>67</xdr:col>
      <xdr:colOff>3766</xdr:colOff>
      <xdr:row>3</xdr:row>
      <xdr:rowOff>0</xdr:rowOff>
    </xdr:to>
    <xdr:grpSp>
      <xdr:nvGrpSpPr>
        <xdr:cNvPr id="4" name="Grupo 3">
          <a:extLst>
            <a:ext uri="{FF2B5EF4-FFF2-40B4-BE49-F238E27FC236}">
              <a16:creationId xmlns:a16="http://schemas.microsoft.com/office/drawing/2014/main" id="{00000000-0008-0000-0E00-000004000000}"/>
            </a:ext>
          </a:extLst>
        </xdr:cNvPr>
        <xdr:cNvGrpSpPr/>
      </xdr:nvGrpSpPr>
      <xdr:grpSpPr>
        <a:xfrm>
          <a:off x="15973425" y="44929"/>
          <a:ext cx="2270716" cy="898046"/>
          <a:chOff x="19125847" y="155222"/>
          <a:chExt cx="1229430" cy="854992"/>
        </a:xfrm>
      </xdr:grpSpPr>
      <xdr:sp macro="" textlink="">
        <xdr:nvSpPr>
          <xdr:cNvPr id="5" name="Rectángulo 4">
            <a:extLst>
              <a:ext uri="{FF2B5EF4-FFF2-40B4-BE49-F238E27FC236}">
                <a16:creationId xmlns:a16="http://schemas.microsoft.com/office/drawing/2014/main" id="{00000000-0008-0000-0E00-000005000000}"/>
              </a:ext>
            </a:extLst>
          </xdr:cNvPr>
          <xdr:cNvSpPr/>
        </xdr:nvSpPr>
        <xdr:spPr>
          <a:xfrm>
            <a:off x="19135372" y="155222"/>
            <a:ext cx="1210380" cy="376202"/>
          </a:xfrm>
          <a:prstGeom prst="rect">
            <a:avLst/>
          </a:prstGeom>
          <a:blipFill>
            <a:blip xmlns:r="http://schemas.openxmlformats.org/officeDocument/2006/relationships" r:embed="rId3"/>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00000000-0008-0000-0E00-000006000000}"/>
              </a:ext>
            </a:extLst>
          </xdr:cNvPr>
          <xdr:cNvSpPr/>
        </xdr:nvSpPr>
        <xdr:spPr>
          <a:xfrm>
            <a:off x="19125847" y="626674"/>
            <a:ext cx="1229430" cy="383540"/>
          </a:xfrm>
          <a:prstGeom prst="rect">
            <a:avLst/>
          </a:prstGeom>
          <a:blipFill>
            <a:blip xmlns:r="http://schemas.openxmlformats.org/officeDocument/2006/relationships" r:embed="rId4"/>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16</xdr:col>
      <xdr:colOff>486924</xdr:colOff>
      <xdr:row>1</xdr:row>
      <xdr:rowOff>0</xdr:rowOff>
    </xdr:from>
    <xdr:to>
      <xdr:col>16</xdr:col>
      <xdr:colOff>2311395</xdr:colOff>
      <xdr:row>3</xdr:row>
      <xdr:rowOff>0</xdr:rowOff>
    </xdr:to>
    <xdr:pic>
      <xdr:nvPicPr>
        <xdr:cNvPr id="7" name="Picture 6" descr="CORBATA">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srcRect t="11423"/>
        <a:stretch>
          <a:fillRect/>
        </a:stretch>
      </xdr:blipFill>
      <xdr:spPr bwMode="auto">
        <a:xfrm>
          <a:off x="5791200" y="466725"/>
          <a:ext cx="0" cy="476250"/>
        </a:xfrm>
        <a:prstGeom prst="rect">
          <a:avLst/>
        </a:prstGeom>
        <a:noFill/>
        <a:ln w="9525">
          <a:noFill/>
          <a:miter lim="800000"/>
          <a:headEnd/>
          <a:tailEnd/>
        </a:ln>
      </xdr:spPr>
    </xdr:pic>
    <xdr:clientData/>
  </xdr:twoCellAnchor>
  <xdr:twoCellAnchor>
    <xdr:from>
      <xdr:col>16</xdr:col>
      <xdr:colOff>486924</xdr:colOff>
      <xdr:row>0</xdr:row>
      <xdr:rowOff>0</xdr:rowOff>
    </xdr:from>
    <xdr:to>
      <xdr:col>16</xdr:col>
      <xdr:colOff>2311395</xdr:colOff>
      <xdr:row>2</xdr:row>
      <xdr:rowOff>0</xdr:rowOff>
    </xdr:to>
    <xdr:pic>
      <xdr:nvPicPr>
        <xdr:cNvPr id="8" name="Picture 6" descr="CORBATA">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srcRect t="11423"/>
        <a:stretch>
          <a:fillRect/>
        </a:stretch>
      </xdr:blipFill>
      <xdr:spPr bwMode="auto">
        <a:xfrm>
          <a:off x="10753725" y="0"/>
          <a:ext cx="0" cy="704850"/>
        </a:xfrm>
        <a:prstGeom prst="rect">
          <a:avLst/>
        </a:prstGeom>
        <a:noFill/>
        <a:ln w="9525">
          <a:noFill/>
          <a:miter lim="800000"/>
          <a:headEnd/>
          <a:tailEnd/>
        </a:ln>
      </xdr:spPr>
    </xdr:pic>
    <xdr:clientData/>
  </xdr:twoCellAnchor>
  <xdr:twoCellAnchor>
    <xdr:from>
      <xdr:col>16</xdr:col>
      <xdr:colOff>486924</xdr:colOff>
      <xdr:row>1</xdr:row>
      <xdr:rowOff>0</xdr:rowOff>
    </xdr:from>
    <xdr:to>
      <xdr:col>16</xdr:col>
      <xdr:colOff>2311395</xdr:colOff>
      <xdr:row>3</xdr:row>
      <xdr:rowOff>0</xdr:rowOff>
    </xdr:to>
    <xdr:pic>
      <xdr:nvPicPr>
        <xdr:cNvPr id="13" name="Picture 6" descr="CORBATA">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srcRect t="11423"/>
        <a:stretch>
          <a:fillRect/>
        </a:stretch>
      </xdr:blipFill>
      <xdr:spPr bwMode="auto">
        <a:xfrm>
          <a:off x="10753725" y="466725"/>
          <a:ext cx="0" cy="4762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216478</xdr:colOff>
      <xdr:row>1</xdr:row>
      <xdr:rowOff>34637</xdr:rowOff>
    </xdr:from>
    <xdr:to>
      <xdr:col>1</xdr:col>
      <xdr:colOff>926522</xdr:colOff>
      <xdr:row>3</xdr:row>
      <xdr:rowOff>316956</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645103" y="139412"/>
          <a:ext cx="710044" cy="949069"/>
        </a:xfrm>
        <a:prstGeom prst="rect">
          <a:avLst/>
        </a:prstGeom>
      </xdr:spPr>
    </xdr:pic>
    <xdr:clientData/>
  </xdr:twoCellAnchor>
  <xdr:twoCellAnchor>
    <xdr:from>
      <xdr:col>20</xdr:col>
      <xdr:colOff>3464</xdr:colOff>
      <xdr:row>0</xdr:row>
      <xdr:rowOff>25978</xdr:rowOff>
    </xdr:from>
    <xdr:to>
      <xdr:col>21</xdr:col>
      <xdr:colOff>4330</xdr:colOff>
      <xdr:row>3</xdr:row>
      <xdr:rowOff>164523</xdr:rowOff>
    </xdr:to>
    <xdr:grpSp>
      <xdr:nvGrpSpPr>
        <xdr:cNvPr id="3" name="Grupo 2">
          <a:extLst>
            <a:ext uri="{FF2B5EF4-FFF2-40B4-BE49-F238E27FC236}">
              <a16:creationId xmlns:a16="http://schemas.microsoft.com/office/drawing/2014/main" id="{00000000-0008-0000-0F00-000003000000}"/>
            </a:ext>
          </a:extLst>
        </xdr:cNvPr>
        <xdr:cNvGrpSpPr/>
      </xdr:nvGrpSpPr>
      <xdr:grpSpPr>
        <a:xfrm>
          <a:off x="22663439" y="25978"/>
          <a:ext cx="2382116" cy="910070"/>
          <a:chOff x="0" y="0"/>
          <a:chExt cx="1724026" cy="850671"/>
        </a:xfrm>
      </xdr:grpSpPr>
      <xdr:sp macro="" textlink="">
        <xdr:nvSpPr>
          <xdr:cNvPr id="4" name="Rectángulo 3">
            <a:extLst>
              <a:ext uri="{FF2B5EF4-FFF2-40B4-BE49-F238E27FC236}">
                <a16:creationId xmlns:a16="http://schemas.microsoft.com/office/drawing/2014/main" id="{00000000-0008-0000-0F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F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47626</xdr:rowOff>
    </xdr:from>
    <xdr:to>
      <xdr:col>1</xdr:col>
      <xdr:colOff>209550</xdr:colOff>
      <xdr:row>2</xdr:row>
      <xdr:rowOff>228192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7626"/>
          <a:ext cx="762000" cy="847316"/>
        </a:xfrm>
        <a:prstGeom prst="rect">
          <a:avLst/>
        </a:prstGeom>
      </xdr:spPr>
    </xdr:pic>
    <xdr:clientData/>
  </xdr:twoCellAnchor>
  <xdr:twoCellAnchor>
    <xdr:from>
      <xdr:col>21</xdr:col>
      <xdr:colOff>263769</xdr:colOff>
      <xdr:row>0</xdr:row>
      <xdr:rowOff>0</xdr:rowOff>
    </xdr:from>
    <xdr:to>
      <xdr:col>22</xdr:col>
      <xdr:colOff>1691986</xdr:colOff>
      <xdr:row>2</xdr:row>
      <xdr:rowOff>169718</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24495369" y="0"/>
          <a:ext cx="2266417" cy="836468"/>
          <a:chOff x="0" y="0"/>
          <a:chExt cx="1724026" cy="850671"/>
        </a:xfrm>
      </xdr:grpSpPr>
      <xdr:sp macro="" textlink="">
        <xdr:nvSpPr>
          <xdr:cNvPr id="4" name="Rectángulo 3">
            <a:extLst>
              <a:ext uri="{FF2B5EF4-FFF2-40B4-BE49-F238E27FC236}">
                <a16:creationId xmlns:a16="http://schemas.microsoft.com/office/drawing/2014/main" id="{00000000-0008-0000-01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1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190499</xdr:colOff>
      <xdr:row>0</xdr:row>
      <xdr:rowOff>10583</xdr:rowOff>
    </xdr:from>
    <xdr:to>
      <xdr:col>3</xdr:col>
      <xdr:colOff>123825</xdr:colOff>
      <xdr:row>3</xdr:row>
      <xdr:rowOff>148782</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962024" y="10583"/>
          <a:ext cx="666751" cy="871624"/>
        </a:xfrm>
        <a:prstGeom prst="rect">
          <a:avLst/>
        </a:prstGeom>
      </xdr:spPr>
    </xdr:pic>
    <xdr:clientData/>
  </xdr:twoCellAnchor>
  <xdr:twoCellAnchor>
    <xdr:from>
      <xdr:col>19</xdr:col>
      <xdr:colOff>390526</xdr:colOff>
      <xdr:row>0</xdr:row>
      <xdr:rowOff>0</xdr:rowOff>
    </xdr:from>
    <xdr:to>
      <xdr:col>20</xdr:col>
      <xdr:colOff>1</xdr:colOff>
      <xdr:row>4</xdr:row>
      <xdr:rowOff>0</xdr:rowOff>
    </xdr:to>
    <xdr:grpSp>
      <xdr:nvGrpSpPr>
        <xdr:cNvPr id="4" name="Grupo 3">
          <a:extLst>
            <a:ext uri="{FF2B5EF4-FFF2-40B4-BE49-F238E27FC236}">
              <a16:creationId xmlns:a16="http://schemas.microsoft.com/office/drawing/2014/main" id="{00000000-0008-0000-1000-000004000000}"/>
            </a:ext>
          </a:extLst>
        </xdr:cNvPr>
        <xdr:cNvGrpSpPr/>
      </xdr:nvGrpSpPr>
      <xdr:grpSpPr>
        <a:xfrm>
          <a:off x="17068801" y="0"/>
          <a:ext cx="2466975" cy="962025"/>
          <a:chOff x="0" y="0"/>
          <a:chExt cx="1724026" cy="850671"/>
        </a:xfrm>
      </xdr:grpSpPr>
      <xdr:sp macro="" textlink="">
        <xdr:nvSpPr>
          <xdr:cNvPr id="5" name="Rectángulo 4">
            <a:extLst>
              <a:ext uri="{FF2B5EF4-FFF2-40B4-BE49-F238E27FC236}">
                <a16:creationId xmlns:a16="http://schemas.microsoft.com/office/drawing/2014/main" id="{00000000-0008-0000-1000-000005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00000000-0008-0000-1000-000006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190498</xdr:colOff>
      <xdr:row>0</xdr:row>
      <xdr:rowOff>10583</xdr:rowOff>
    </xdr:from>
    <xdr:to>
      <xdr:col>3</xdr:col>
      <xdr:colOff>247649</xdr:colOff>
      <xdr:row>3</xdr:row>
      <xdr:rowOff>148782</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90498" y="10583"/>
          <a:ext cx="723901" cy="919249"/>
        </a:xfrm>
        <a:prstGeom prst="rect">
          <a:avLst/>
        </a:prstGeom>
      </xdr:spPr>
    </xdr:pic>
    <xdr:clientData/>
  </xdr:twoCellAnchor>
  <xdr:twoCellAnchor>
    <xdr:from>
      <xdr:col>15</xdr:col>
      <xdr:colOff>285750</xdr:colOff>
      <xdr:row>0</xdr:row>
      <xdr:rowOff>0</xdr:rowOff>
    </xdr:from>
    <xdr:to>
      <xdr:col>18</xdr:col>
      <xdr:colOff>1800225</xdr:colOff>
      <xdr:row>3</xdr:row>
      <xdr:rowOff>114300</xdr:rowOff>
    </xdr:to>
    <xdr:grpSp>
      <xdr:nvGrpSpPr>
        <xdr:cNvPr id="3" name="Grupo 2">
          <a:extLst>
            <a:ext uri="{FF2B5EF4-FFF2-40B4-BE49-F238E27FC236}">
              <a16:creationId xmlns:a16="http://schemas.microsoft.com/office/drawing/2014/main" id="{00000000-0008-0000-1100-000003000000}"/>
            </a:ext>
          </a:extLst>
        </xdr:cNvPr>
        <xdr:cNvGrpSpPr/>
      </xdr:nvGrpSpPr>
      <xdr:grpSpPr>
        <a:xfrm>
          <a:off x="16192500" y="0"/>
          <a:ext cx="2286000" cy="895350"/>
          <a:chOff x="0" y="0"/>
          <a:chExt cx="1724026" cy="850671"/>
        </a:xfrm>
      </xdr:grpSpPr>
      <xdr:sp macro="" textlink="">
        <xdr:nvSpPr>
          <xdr:cNvPr id="4" name="Rectángulo 3">
            <a:extLst>
              <a:ext uri="{FF2B5EF4-FFF2-40B4-BE49-F238E27FC236}">
                <a16:creationId xmlns:a16="http://schemas.microsoft.com/office/drawing/2014/main" id="{00000000-0008-0000-11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11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266700</xdr:colOff>
      <xdr:row>0</xdr:row>
      <xdr:rowOff>47626</xdr:rowOff>
    </xdr:from>
    <xdr:to>
      <xdr:col>1</xdr:col>
      <xdr:colOff>209550</xdr:colOff>
      <xdr:row>2</xdr:row>
      <xdr:rowOff>228192</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266700" y="47626"/>
          <a:ext cx="762000" cy="847316"/>
        </a:xfrm>
        <a:prstGeom prst="rect">
          <a:avLst/>
        </a:prstGeom>
      </xdr:spPr>
    </xdr:pic>
    <xdr:clientData/>
  </xdr:twoCellAnchor>
  <xdr:twoCellAnchor>
    <xdr:from>
      <xdr:col>17</xdr:col>
      <xdr:colOff>0</xdr:colOff>
      <xdr:row>0</xdr:row>
      <xdr:rowOff>0</xdr:rowOff>
    </xdr:from>
    <xdr:to>
      <xdr:col>18</xdr:col>
      <xdr:colOff>1691986</xdr:colOff>
      <xdr:row>2</xdr:row>
      <xdr:rowOff>169718</xdr:rowOff>
    </xdr:to>
    <xdr:grpSp>
      <xdr:nvGrpSpPr>
        <xdr:cNvPr id="3" name="Grupo 2">
          <a:extLst>
            <a:ext uri="{FF2B5EF4-FFF2-40B4-BE49-F238E27FC236}">
              <a16:creationId xmlns:a16="http://schemas.microsoft.com/office/drawing/2014/main" id="{00000000-0008-0000-1200-000003000000}"/>
            </a:ext>
          </a:extLst>
        </xdr:cNvPr>
        <xdr:cNvGrpSpPr/>
      </xdr:nvGrpSpPr>
      <xdr:grpSpPr>
        <a:xfrm>
          <a:off x="28003500" y="0"/>
          <a:ext cx="2530186" cy="836468"/>
          <a:chOff x="0" y="0"/>
          <a:chExt cx="1724026" cy="850671"/>
        </a:xfrm>
      </xdr:grpSpPr>
      <xdr:sp macro="" textlink="">
        <xdr:nvSpPr>
          <xdr:cNvPr id="4" name="Rectángulo 3">
            <a:extLst>
              <a:ext uri="{FF2B5EF4-FFF2-40B4-BE49-F238E27FC236}">
                <a16:creationId xmlns:a16="http://schemas.microsoft.com/office/drawing/2014/main" id="{00000000-0008-0000-12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12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47626</xdr:rowOff>
    </xdr:from>
    <xdr:to>
      <xdr:col>1</xdr:col>
      <xdr:colOff>209550</xdr:colOff>
      <xdr:row>2</xdr:row>
      <xdr:rowOff>228192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47626"/>
          <a:ext cx="762000" cy="847316"/>
        </a:xfrm>
        <a:prstGeom prst="rect">
          <a:avLst/>
        </a:prstGeom>
      </xdr:spPr>
    </xdr:pic>
    <xdr:clientData/>
  </xdr:twoCellAnchor>
  <xdr:twoCellAnchor>
    <xdr:from>
      <xdr:col>21</xdr:col>
      <xdr:colOff>263769</xdr:colOff>
      <xdr:row>0</xdr:row>
      <xdr:rowOff>0</xdr:rowOff>
    </xdr:from>
    <xdr:to>
      <xdr:col>22</xdr:col>
      <xdr:colOff>1691986</xdr:colOff>
      <xdr:row>2</xdr:row>
      <xdr:rowOff>169718</xdr:rowOff>
    </xdr:to>
    <xdr:grpSp>
      <xdr:nvGrpSpPr>
        <xdr:cNvPr id="3" name="Grupo 2">
          <a:extLst>
            <a:ext uri="{FF2B5EF4-FFF2-40B4-BE49-F238E27FC236}">
              <a16:creationId xmlns:a16="http://schemas.microsoft.com/office/drawing/2014/main" id="{00000000-0008-0000-0200-000003000000}"/>
            </a:ext>
          </a:extLst>
        </xdr:cNvPr>
        <xdr:cNvGrpSpPr/>
      </xdr:nvGrpSpPr>
      <xdr:grpSpPr>
        <a:xfrm>
          <a:off x="24400119" y="0"/>
          <a:ext cx="2266417" cy="836468"/>
          <a:chOff x="0" y="0"/>
          <a:chExt cx="1724026" cy="850671"/>
        </a:xfrm>
      </xdr:grpSpPr>
      <xdr:sp macro="" textlink="">
        <xdr:nvSpPr>
          <xdr:cNvPr id="4" name="Rectángulo 3">
            <a:extLst>
              <a:ext uri="{FF2B5EF4-FFF2-40B4-BE49-F238E27FC236}">
                <a16:creationId xmlns:a16="http://schemas.microsoft.com/office/drawing/2014/main" id="{00000000-0008-0000-02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2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47626</xdr:rowOff>
    </xdr:from>
    <xdr:to>
      <xdr:col>1</xdr:col>
      <xdr:colOff>209550</xdr:colOff>
      <xdr:row>2</xdr:row>
      <xdr:rowOff>228192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66700" y="47626"/>
          <a:ext cx="762000" cy="8473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47625</xdr:colOff>
      <xdr:row>36</xdr:row>
      <xdr:rowOff>9525</xdr:rowOff>
    </xdr:from>
    <xdr:to>
      <xdr:col>20</xdr:col>
      <xdr:colOff>2943225</xdr:colOff>
      <xdr:row>45</xdr:row>
      <xdr:rowOff>314325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723900</xdr:colOff>
      <xdr:row>11</xdr:row>
      <xdr:rowOff>152400</xdr:rowOff>
    </xdr:from>
    <xdr:to>
      <xdr:col>13</xdr:col>
      <xdr:colOff>266700</xdr:colOff>
      <xdr:row>27</xdr:row>
      <xdr:rowOff>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78</xdr:row>
      <xdr:rowOff>0</xdr:rowOff>
    </xdr:from>
    <xdr:to>
      <xdr:col>21</xdr:col>
      <xdr:colOff>771525</xdr:colOff>
      <xdr:row>94</xdr:row>
      <xdr:rowOff>133350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238125</xdr:colOff>
      <xdr:row>99</xdr:row>
      <xdr:rowOff>95250</xdr:rowOff>
    </xdr:from>
    <xdr:to>
      <xdr:col>22</xdr:col>
      <xdr:colOff>619125</xdr:colOff>
      <xdr:row>114</xdr:row>
      <xdr:rowOff>123825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647700</xdr:colOff>
      <xdr:row>118</xdr:row>
      <xdr:rowOff>133350</xdr:rowOff>
    </xdr:from>
    <xdr:to>
      <xdr:col>22</xdr:col>
      <xdr:colOff>742950</xdr:colOff>
      <xdr:row>135</xdr:row>
      <xdr:rowOff>95250</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0.53542</cdr:x>
      <cdr:y>0.25694</cdr:y>
    </cdr:from>
    <cdr:to>
      <cdr:x>0.77917</cdr:x>
      <cdr:y>0.36458</cdr:y>
    </cdr:to>
    <cdr:sp macro="" textlink="">
      <cdr:nvSpPr>
        <cdr:cNvPr id="2" name="CuadroTexto 1"/>
        <cdr:cNvSpPr txBox="1"/>
      </cdr:nvSpPr>
      <cdr:spPr>
        <a:xfrm xmlns:a="http://schemas.openxmlformats.org/drawingml/2006/main">
          <a:off x="2447940" y="704841"/>
          <a:ext cx="111442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tx1"/>
              </a:solidFill>
            </a:rPr>
            <a:t>91.04%</a:t>
          </a:r>
        </a:p>
      </cdr:txBody>
    </cdr:sp>
  </cdr:relSizeAnchor>
</c:userShapes>
</file>

<file path=xl/drawings/drawing8.xml><?xml version="1.0" encoding="utf-8"?>
<xdr:wsDr xmlns:xdr="http://schemas.openxmlformats.org/drawingml/2006/spreadsheetDrawing" xmlns:a="http://schemas.openxmlformats.org/drawingml/2006/main">
  <xdr:twoCellAnchor>
    <xdr:from>
      <xdr:col>15</xdr:col>
      <xdr:colOff>19050</xdr:colOff>
      <xdr:row>140</xdr:row>
      <xdr:rowOff>0</xdr:rowOff>
    </xdr:from>
    <xdr:to>
      <xdr:col>21</xdr:col>
      <xdr:colOff>771525</xdr:colOff>
      <xdr:row>156</xdr:row>
      <xdr:rowOff>133350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238125</xdr:colOff>
      <xdr:row>161</xdr:row>
      <xdr:rowOff>95250</xdr:rowOff>
    </xdr:from>
    <xdr:to>
      <xdr:col>22</xdr:col>
      <xdr:colOff>619125</xdr:colOff>
      <xdr:row>176</xdr:row>
      <xdr:rowOff>123825</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647700</xdr:colOff>
      <xdr:row>180</xdr:row>
      <xdr:rowOff>133350</xdr:rowOff>
    </xdr:from>
    <xdr:to>
      <xdr:col>22</xdr:col>
      <xdr:colOff>742950</xdr:colOff>
      <xdr:row>197</xdr:row>
      <xdr:rowOff>95250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514350</xdr:colOff>
      <xdr:row>22</xdr:row>
      <xdr:rowOff>76200</xdr:rowOff>
    </xdr:from>
    <xdr:to>
      <xdr:col>9</xdr:col>
      <xdr:colOff>66675</xdr:colOff>
      <xdr:row>38</xdr:row>
      <xdr:rowOff>76200</xdr:rowOff>
    </xdr:to>
    <xdr:grpSp>
      <xdr:nvGrpSpPr>
        <xdr:cNvPr id="8" name="Grupo 7">
          <a:extLst>
            <a:ext uri="{FF2B5EF4-FFF2-40B4-BE49-F238E27FC236}">
              <a16:creationId xmlns:a16="http://schemas.microsoft.com/office/drawing/2014/main" id="{00000000-0008-0000-0600-000008000000}"/>
            </a:ext>
          </a:extLst>
        </xdr:cNvPr>
        <xdr:cNvGrpSpPr/>
      </xdr:nvGrpSpPr>
      <xdr:grpSpPr>
        <a:xfrm>
          <a:off x="2352675" y="4410075"/>
          <a:ext cx="5419725" cy="2895600"/>
          <a:chOff x="2352675" y="4410075"/>
          <a:chExt cx="5419725" cy="2895600"/>
        </a:xfrm>
      </xdr:grpSpPr>
      <xdr:graphicFrame macro="">
        <xdr:nvGraphicFramePr>
          <xdr:cNvPr id="7" name="Gráfico 6">
            <a:extLst>
              <a:ext uri="{FF2B5EF4-FFF2-40B4-BE49-F238E27FC236}">
                <a16:creationId xmlns:a16="http://schemas.microsoft.com/office/drawing/2014/main" id="{00000000-0008-0000-0600-000007000000}"/>
              </a:ext>
            </a:extLst>
          </xdr:cNvPr>
          <xdr:cNvGraphicFramePr/>
        </xdr:nvGraphicFramePr>
        <xdr:xfrm>
          <a:off x="2352675" y="4410075"/>
          <a:ext cx="5419725" cy="28956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4112786" y="5543489"/>
            <a:ext cx="816944" cy="205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n>
                  <a:noFill/>
                </a:ln>
              </a:rPr>
              <a:t>90.58</a:t>
            </a:r>
            <a:r>
              <a:rPr lang="es-CO" sz="1100">
                <a:ln>
                  <a:noFill/>
                </a:ln>
              </a:rPr>
              <a:t>%</a:t>
            </a:r>
          </a:p>
        </xdr:txBody>
      </xdr:sp>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5045449" y="6002225"/>
            <a:ext cx="816944" cy="205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n>
                  <a:noFill/>
                </a:ln>
              </a:rPr>
              <a:t>46.02%</a:t>
            </a:r>
          </a:p>
        </xdr:txBody>
      </xdr:sp>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7010400" y="5048250"/>
            <a:ext cx="657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n>
                  <a:noFill/>
                </a:ln>
              </a:rPr>
              <a:t>69.57%</a:t>
            </a:r>
          </a:p>
        </xdr:txBody>
      </xdr:sp>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5886450" y="5972175"/>
            <a:ext cx="661585" cy="256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n>
                  <a:noFill/>
                </a:ln>
              </a:rPr>
              <a:t>58.07%</a:t>
            </a:r>
          </a:p>
        </xdr:txBody>
      </xdr:sp>
    </xdr:grpSp>
    <xdr:clientData/>
  </xdr:twoCellAnchor>
  <xdr:twoCellAnchor editAs="oneCell">
    <xdr:from>
      <xdr:col>0</xdr:col>
      <xdr:colOff>304800</xdr:colOff>
      <xdr:row>69</xdr:row>
      <xdr:rowOff>47625</xdr:rowOff>
    </xdr:from>
    <xdr:to>
      <xdr:col>10</xdr:col>
      <xdr:colOff>742950</xdr:colOff>
      <xdr:row>81</xdr:row>
      <xdr:rowOff>161925</xdr:rowOff>
    </xdr:to>
    <xdr:pic>
      <xdr:nvPicPr>
        <xdr:cNvPr id="32" name="Imagen 31">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0" y="12982575"/>
          <a:ext cx="898207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47</xdr:row>
      <xdr:rowOff>152400</xdr:rowOff>
    </xdr:from>
    <xdr:to>
      <xdr:col>5</xdr:col>
      <xdr:colOff>323850</xdr:colOff>
      <xdr:row>63</xdr:row>
      <xdr:rowOff>0</xdr:rowOff>
    </xdr:to>
    <xdr:grpSp>
      <xdr:nvGrpSpPr>
        <xdr:cNvPr id="6" name="Grupo 5">
          <a:extLst>
            <a:ext uri="{FF2B5EF4-FFF2-40B4-BE49-F238E27FC236}">
              <a16:creationId xmlns:a16="http://schemas.microsoft.com/office/drawing/2014/main" id="{00000000-0008-0000-0600-000006000000}"/>
            </a:ext>
          </a:extLst>
        </xdr:cNvPr>
        <xdr:cNvGrpSpPr/>
      </xdr:nvGrpSpPr>
      <xdr:grpSpPr>
        <a:xfrm>
          <a:off x="104775" y="9058275"/>
          <a:ext cx="4572000" cy="2743200"/>
          <a:chOff x="104775" y="9058275"/>
          <a:chExt cx="4572000" cy="2743200"/>
        </a:xfrm>
      </xdr:grpSpPr>
      <xdr:graphicFrame macro="">
        <xdr:nvGraphicFramePr>
          <xdr:cNvPr id="13" name="Gráfico 12">
            <a:extLst>
              <a:ext uri="{FF2B5EF4-FFF2-40B4-BE49-F238E27FC236}">
                <a16:creationId xmlns:a16="http://schemas.microsoft.com/office/drawing/2014/main" id="{00000000-0008-0000-0600-00000D000000}"/>
              </a:ext>
            </a:extLst>
          </xdr:cNvPr>
          <xdr:cNvGraphicFramePr/>
        </xdr:nvGraphicFramePr>
        <xdr:xfrm>
          <a:off x="104775" y="9058275"/>
          <a:ext cx="4572000" cy="27432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1666875" y="10144125"/>
            <a:ext cx="4286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94%</a:t>
            </a:r>
          </a:p>
        </xdr:txBody>
      </xdr:sp>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2419350" y="10648950"/>
            <a:ext cx="4286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34%</a:t>
            </a:r>
          </a:p>
        </xdr:txBody>
      </xdr:sp>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3152775" y="10601325"/>
            <a:ext cx="4286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53%</a:t>
            </a:r>
          </a:p>
        </xdr:txBody>
      </xdr:sp>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3962400" y="9848850"/>
            <a:ext cx="4286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70%</a:t>
            </a:r>
          </a:p>
        </xdr:txBody>
      </xdr:sp>
    </xdr:grpSp>
    <xdr:clientData/>
  </xdr:twoCellAnchor>
  <xdr:twoCellAnchor>
    <xdr:from>
      <xdr:col>6</xdr:col>
      <xdr:colOff>723900</xdr:colOff>
      <xdr:row>48</xdr:row>
      <xdr:rowOff>0</xdr:rowOff>
    </xdr:from>
    <xdr:to>
      <xdr:col>13</xdr:col>
      <xdr:colOff>781050</xdr:colOff>
      <xdr:row>65</xdr:row>
      <xdr:rowOff>152400</xdr:rowOff>
    </xdr:to>
    <xdr:grpSp>
      <xdr:nvGrpSpPr>
        <xdr:cNvPr id="20" name="Grupo 19">
          <a:extLst>
            <a:ext uri="{FF2B5EF4-FFF2-40B4-BE49-F238E27FC236}">
              <a16:creationId xmlns:a16="http://schemas.microsoft.com/office/drawing/2014/main" id="{00000000-0008-0000-0600-000014000000}"/>
            </a:ext>
          </a:extLst>
        </xdr:cNvPr>
        <xdr:cNvGrpSpPr/>
      </xdr:nvGrpSpPr>
      <xdr:grpSpPr>
        <a:xfrm>
          <a:off x="5915025" y="9086850"/>
          <a:ext cx="5924550" cy="3228975"/>
          <a:chOff x="5915025" y="9086850"/>
          <a:chExt cx="5924550" cy="3228975"/>
        </a:xfrm>
      </xdr:grpSpPr>
      <xdr:graphicFrame macro="">
        <xdr:nvGraphicFramePr>
          <xdr:cNvPr id="17" name="Gráfico 16">
            <a:extLst>
              <a:ext uri="{FF2B5EF4-FFF2-40B4-BE49-F238E27FC236}">
                <a16:creationId xmlns:a16="http://schemas.microsoft.com/office/drawing/2014/main" id="{00000000-0008-0000-0600-000011000000}"/>
              </a:ext>
            </a:extLst>
          </xdr:cNvPr>
          <xdr:cNvGraphicFramePr/>
        </xdr:nvGraphicFramePr>
        <xdr:xfrm>
          <a:off x="5915025" y="9086850"/>
          <a:ext cx="5924550" cy="3228975"/>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7599538" y="10833272"/>
            <a:ext cx="715883" cy="291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80.4%</a:t>
            </a:r>
          </a:p>
        </xdr:txBody>
      </xdr:sp>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8709627" y="10871952"/>
            <a:ext cx="779538" cy="291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t>63.6%</a:t>
            </a:r>
          </a:p>
        </xdr:txBody>
      </xdr:sp>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9791284" y="10962831"/>
            <a:ext cx="621282" cy="291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64.5%</a:t>
            </a:r>
          </a:p>
        </xdr:txBody>
      </xdr:sp>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10982326" y="10106025"/>
            <a:ext cx="438150" cy="284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70%</a:t>
            </a:r>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0.53542</cdr:x>
      <cdr:y>0.25694</cdr:y>
    </cdr:from>
    <cdr:to>
      <cdr:x>0.77917</cdr:x>
      <cdr:y>0.36458</cdr:y>
    </cdr:to>
    <cdr:sp macro="" textlink="">
      <cdr:nvSpPr>
        <cdr:cNvPr id="2" name="CuadroTexto 1"/>
        <cdr:cNvSpPr txBox="1"/>
      </cdr:nvSpPr>
      <cdr:spPr>
        <a:xfrm xmlns:a="http://schemas.openxmlformats.org/drawingml/2006/main">
          <a:off x="2447940" y="704841"/>
          <a:ext cx="111442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tx1"/>
              </a:solidFill>
            </a:rPr>
            <a:t>91.04%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1er%20trime%202021\00%20seguimiento%20PA%201er%20Trim%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4to%20trim%202021\01%20Planeacion%20estrategica%204to%20trim%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4to%20trim%202021\24%20PETH%204to%20trim%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4to%20trim%202021\25%20Capacitaci&#243;n%204to%20trim%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4to%20trim%202021\26%20Bienestar%204to%20trim%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Planeaci&#243;n\Planes\Plan%20Anticorrupci&#243;n\A&#241;o%202021\Seguimiento\3er%20cuatri%202021\PAAC%202021%203er%20cuatri%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4to%20trim%202021\29%20PETIC%204to%20trim%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laneaci&#243;n\Planes\Plan%20de%20Acci&#243;n\A&#241;o%202021\Seguimientos\4to%20trim%202021\30%20PSPI%204to%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sheetName val="Puente"/>
      <sheetName val="2do trim"/>
      <sheetName val="3er trim"/>
      <sheetName val="4to trim"/>
      <sheetName val="Resumen"/>
      <sheetName val="01 PE"/>
      <sheetName val="19 PIGA"/>
      <sheetName val="22 PINAR"/>
      <sheetName val="23 Adquisiciones"/>
      <sheetName val="24 PETH"/>
      <sheetName val="25 Capacitación"/>
      <sheetName val="26 Bienestar"/>
      <sheetName val="27 SST"/>
      <sheetName val="PETIC"/>
      <sheetName val="PSPI"/>
    </sheetNames>
    <sheetDataSet>
      <sheetData sheetId="0"/>
      <sheetData sheetId="1"/>
      <sheetData sheetId="2"/>
      <sheetData sheetId="3"/>
      <sheetData sheetId="4"/>
      <sheetData sheetId="5"/>
      <sheetData sheetId="6"/>
      <sheetData sheetId="7"/>
      <sheetData sheetId="8">
        <row r="19">
          <cell r="J19">
            <v>0.57857142857142851</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justado"/>
      <sheetName val="Borrador"/>
      <sheetName val="1er trim"/>
      <sheetName val="2do trim"/>
      <sheetName val="3er trim"/>
      <sheetName val="4to trim"/>
      <sheetName val="Resumen"/>
      <sheetName val="Presupuesto"/>
      <sheetName val="Soporte participación mercado"/>
    </sheetNames>
    <sheetDataSet>
      <sheetData sheetId="0"/>
      <sheetData sheetId="1"/>
      <sheetData sheetId="2"/>
      <sheetData sheetId="3"/>
      <sheetData sheetId="4"/>
      <sheetData sheetId="5">
        <row r="11">
          <cell r="J11">
            <v>1</v>
          </cell>
        </row>
        <row r="14">
          <cell r="J14">
            <v>1</v>
          </cell>
        </row>
        <row r="15">
          <cell r="J15">
            <v>0</v>
          </cell>
        </row>
        <row r="16">
          <cell r="J16">
            <v>0</v>
          </cell>
        </row>
        <row r="17">
          <cell r="J17">
            <v>1</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sheetName val="2do trim"/>
      <sheetName val="3er trim"/>
      <sheetName val="4to trim"/>
      <sheetName val="Resumen"/>
    </sheetNames>
    <sheetDataSet>
      <sheetData sheetId="0">
        <row r="8">
          <cell r="N8">
            <v>0.1</v>
          </cell>
        </row>
        <row r="9">
          <cell r="N9">
            <v>0.15</v>
          </cell>
        </row>
        <row r="10">
          <cell r="N10"/>
        </row>
        <row r="11">
          <cell r="N11">
            <v>0.1</v>
          </cell>
        </row>
        <row r="12">
          <cell r="N12"/>
        </row>
        <row r="13">
          <cell r="N13">
            <v>0.03</v>
          </cell>
        </row>
        <row r="14">
          <cell r="N14"/>
        </row>
        <row r="15">
          <cell r="N15">
            <v>0.05</v>
          </cell>
        </row>
        <row r="16">
          <cell r="N16">
            <v>0.1</v>
          </cell>
        </row>
        <row r="17">
          <cell r="N17"/>
        </row>
        <row r="18">
          <cell r="N18">
            <v>0.03</v>
          </cell>
        </row>
        <row r="19">
          <cell r="N19">
            <v>0.03</v>
          </cell>
        </row>
        <row r="20">
          <cell r="N20">
            <v>0.15</v>
          </cell>
        </row>
        <row r="21">
          <cell r="N21">
            <v>0.12</v>
          </cell>
        </row>
        <row r="22">
          <cell r="N22">
            <v>0.03</v>
          </cell>
        </row>
        <row r="23">
          <cell r="N23">
            <v>0.11</v>
          </cell>
        </row>
        <row r="24">
          <cell r="N24"/>
        </row>
      </sheetData>
      <sheetData sheetId="1"/>
      <sheetData sheetId="2">
        <row r="8">
          <cell r="P8">
            <v>1</v>
          </cell>
        </row>
        <row r="9">
          <cell r="P9">
            <v>1</v>
          </cell>
        </row>
        <row r="11">
          <cell r="P11">
            <v>0.75</v>
          </cell>
        </row>
        <row r="13">
          <cell r="P13">
            <v>0.5</v>
          </cell>
        </row>
        <row r="15">
          <cell r="P15">
            <v>1</v>
          </cell>
        </row>
        <row r="16">
          <cell r="P16">
            <v>0</v>
          </cell>
        </row>
        <row r="18">
          <cell r="P18">
            <v>1</v>
          </cell>
        </row>
        <row r="19">
          <cell r="P19">
            <v>1</v>
          </cell>
        </row>
        <row r="20">
          <cell r="P20">
            <v>1</v>
          </cell>
        </row>
        <row r="21">
          <cell r="P21">
            <v>1</v>
          </cell>
        </row>
        <row r="22">
          <cell r="P22">
            <v>0</v>
          </cell>
        </row>
        <row r="23">
          <cell r="P23">
            <v>1</v>
          </cell>
        </row>
      </sheetData>
      <sheetData sheetId="3">
        <row r="8">
          <cell r="L8">
            <v>0</v>
          </cell>
        </row>
        <row r="9">
          <cell r="L9">
            <v>0</v>
          </cell>
        </row>
        <row r="11">
          <cell r="L11">
            <v>0.25</v>
          </cell>
        </row>
        <row r="13">
          <cell r="L13">
            <v>0.5</v>
          </cell>
        </row>
        <row r="15">
          <cell r="L15">
            <v>0</v>
          </cell>
        </row>
        <row r="16">
          <cell r="L16">
            <v>1</v>
          </cell>
        </row>
        <row r="18">
          <cell r="L18">
            <v>0</v>
          </cell>
        </row>
        <row r="19">
          <cell r="L19">
            <v>0</v>
          </cell>
        </row>
        <row r="20">
          <cell r="L20">
            <v>0</v>
          </cell>
        </row>
        <row r="21">
          <cell r="L21">
            <v>0</v>
          </cell>
        </row>
        <row r="22">
          <cell r="L22">
            <v>1</v>
          </cell>
        </row>
        <row r="23">
          <cell r="L23">
            <v>0</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sheetName val="2do trim"/>
      <sheetName val="3er trim"/>
      <sheetName val="4to Trim"/>
      <sheetName val="Resumen"/>
    </sheetNames>
    <sheetDataSet>
      <sheetData sheetId="0">
        <row r="8">
          <cell r="M8">
            <v>0.1</v>
          </cell>
        </row>
        <row r="9">
          <cell r="M9"/>
        </row>
        <row r="10">
          <cell r="M10">
            <v>0.1</v>
          </cell>
        </row>
        <row r="11">
          <cell r="M11"/>
        </row>
        <row r="12">
          <cell r="M12">
            <v>0.05</v>
          </cell>
        </row>
        <row r="13">
          <cell r="M13"/>
        </row>
        <row r="14">
          <cell r="M14">
            <v>0.1</v>
          </cell>
        </row>
        <row r="15">
          <cell r="M15"/>
        </row>
        <row r="16">
          <cell r="M16">
            <v>0.05</v>
          </cell>
        </row>
        <row r="17">
          <cell r="M17"/>
        </row>
        <row r="18">
          <cell r="M18">
            <v>0.05</v>
          </cell>
        </row>
        <row r="19">
          <cell r="M19">
            <v>0.2</v>
          </cell>
        </row>
        <row r="20">
          <cell r="M20">
            <v>0.05</v>
          </cell>
        </row>
        <row r="21">
          <cell r="M21"/>
        </row>
        <row r="22">
          <cell r="M22">
            <v>0.3</v>
          </cell>
        </row>
        <row r="23">
          <cell r="M23"/>
        </row>
      </sheetData>
      <sheetData sheetId="1"/>
      <sheetData sheetId="2">
        <row r="8">
          <cell r="O8">
            <v>1</v>
          </cell>
        </row>
        <row r="10">
          <cell r="O10">
            <v>1</v>
          </cell>
        </row>
        <row r="12">
          <cell r="O12">
            <v>1</v>
          </cell>
        </row>
        <row r="14">
          <cell r="O14">
            <v>1</v>
          </cell>
        </row>
        <row r="16">
          <cell r="O16">
            <v>0</v>
          </cell>
        </row>
        <row r="18">
          <cell r="O18">
            <v>1</v>
          </cell>
        </row>
        <row r="19">
          <cell r="O19">
            <v>1</v>
          </cell>
        </row>
        <row r="20">
          <cell r="O20">
            <v>1</v>
          </cell>
        </row>
        <row r="22">
          <cell r="O22">
            <v>0</v>
          </cell>
        </row>
      </sheetData>
      <sheetData sheetId="3">
        <row r="8">
          <cell r="K8">
            <v>0</v>
          </cell>
        </row>
        <row r="10">
          <cell r="K10">
            <v>0</v>
          </cell>
        </row>
        <row r="12">
          <cell r="K12">
            <v>0</v>
          </cell>
        </row>
        <row r="14">
          <cell r="K14">
            <v>0</v>
          </cell>
        </row>
        <row r="16">
          <cell r="K16">
            <v>1</v>
          </cell>
        </row>
        <row r="18">
          <cell r="K18">
            <v>0</v>
          </cell>
        </row>
        <row r="19">
          <cell r="K19">
            <v>0</v>
          </cell>
        </row>
        <row r="20">
          <cell r="K20">
            <v>0</v>
          </cell>
        </row>
        <row r="22">
          <cell r="K22">
            <v>1</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sheetName val="2do trim"/>
      <sheetName val="3er trim"/>
      <sheetName val="4to Trim"/>
      <sheetName val="Resumen"/>
    </sheetNames>
    <sheetDataSet>
      <sheetData sheetId="0">
        <row r="8">
          <cell r="M8">
            <v>0.5</v>
          </cell>
        </row>
        <row r="9">
          <cell r="M9">
            <v>0.1</v>
          </cell>
        </row>
        <row r="10">
          <cell r="M10">
            <v>0.15</v>
          </cell>
        </row>
        <row r="11">
          <cell r="M11">
            <v>0.1</v>
          </cell>
        </row>
        <row r="12">
          <cell r="M12">
            <v>0.05</v>
          </cell>
        </row>
        <row r="13">
          <cell r="M13">
            <v>0.1</v>
          </cell>
        </row>
      </sheetData>
      <sheetData sheetId="1"/>
      <sheetData sheetId="2">
        <row r="8">
          <cell r="O8">
            <v>1</v>
          </cell>
        </row>
        <row r="9">
          <cell r="O9">
            <v>0</v>
          </cell>
        </row>
        <row r="10">
          <cell r="O10">
            <v>1</v>
          </cell>
        </row>
        <row r="11">
          <cell r="O11">
            <v>0</v>
          </cell>
        </row>
        <row r="12">
          <cell r="O12">
            <v>0</v>
          </cell>
        </row>
        <row r="13">
          <cell r="O13">
            <v>0</v>
          </cell>
        </row>
      </sheetData>
      <sheetData sheetId="3">
        <row r="8">
          <cell r="K8">
            <v>0</v>
          </cell>
        </row>
        <row r="9">
          <cell r="K9">
            <v>1</v>
          </cell>
        </row>
        <row r="10">
          <cell r="K10">
            <v>0</v>
          </cell>
        </row>
        <row r="11">
          <cell r="K11">
            <v>1</v>
          </cell>
        </row>
        <row r="12">
          <cell r="K12">
            <v>1</v>
          </cell>
        </row>
        <row r="13">
          <cell r="K13">
            <v>1</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cuatr 2021"/>
      <sheetName val="2do cuatr 2021"/>
      <sheetName val="3er cuatr 2021"/>
      <sheetName val="Resumen"/>
      <sheetName val="Solictar"/>
      <sheetName val="Solictar (2)"/>
    </sheetNames>
    <sheetDataSet>
      <sheetData sheetId="0"/>
      <sheetData sheetId="1">
        <row r="8">
          <cell r="M8">
            <v>1</v>
          </cell>
        </row>
        <row r="9">
          <cell r="M9">
            <v>1</v>
          </cell>
        </row>
        <row r="10">
          <cell r="M10">
            <v>1</v>
          </cell>
        </row>
        <row r="11">
          <cell r="M11">
            <v>1</v>
          </cell>
        </row>
        <row r="13">
          <cell r="M13">
            <v>1</v>
          </cell>
        </row>
        <row r="14">
          <cell r="M14">
            <v>1</v>
          </cell>
        </row>
        <row r="15">
          <cell r="M15">
            <v>1</v>
          </cell>
        </row>
        <row r="16">
          <cell r="M16">
            <v>1</v>
          </cell>
        </row>
        <row r="17">
          <cell r="M17">
            <v>1</v>
          </cell>
        </row>
        <row r="18">
          <cell r="M18">
            <v>0.66666666666666663</v>
          </cell>
        </row>
        <row r="20">
          <cell r="M20">
            <v>0.66666666666666663</v>
          </cell>
        </row>
        <row r="22">
          <cell r="M22">
            <v>1</v>
          </cell>
        </row>
        <row r="25">
          <cell r="I25">
            <v>0.33333333333333331</v>
          </cell>
          <cell r="J25">
            <v>1</v>
          </cell>
          <cell r="K25">
            <v>2</v>
          </cell>
          <cell r="L25">
            <v>0.66666666666666663</v>
          </cell>
          <cell r="M25">
            <v>0.66666666666666663</v>
          </cell>
        </row>
        <row r="26">
          <cell r="I26"/>
          <cell r="J26"/>
          <cell r="K26">
            <v>3</v>
          </cell>
          <cell r="L26"/>
          <cell r="M26"/>
        </row>
        <row r="29">
          <cell r="I29">
            <v>0.25</v>
          </cell>
          <cell r="J29">
            <v>1</v>
          </cell>
          <cell r="K29">
            <v>2</v>
          </cell>
          <cell r="L29">
            <v>0.5</v>
          </cell>
          <cell r="M29">
            <v>0.5</v>
          </cell>
        </row>
        <row r="30">
          <cell r="I30"/>
          <cell r="J30"/>
          <cell r="K30">
            <v>4</v>
          </cell>
          <cell r="L30"/>
          <cell r="M30"/>
        </row>
        <row r="31">
          <cell r="M31">
            <v>1</v>
          </cell>
        </row>
        <row r="33">
          <cell r="M33">
            <v>1</v>
          </cell>
        </row>
        <row r="35">
          <cell r="I35">
            <v>0.36363636363636365</v>
          </cell>
          <cell r="J35">
            <v>0</v>
          </cell>
          <cell r="K35">
            <v>0</v>
          </cell>
          <cell r="L35">
            <v>0</v>
          </cell>
          <cell r="M35">
            <v>0.63636363636363635</v>
          </cell>
        </row>
        <row r="36">
          <cell r="I36"/>
          <cell r="J36"/>
          <cell r="K36">
            <v>11</v>
          </cell>
          <cell r="L36"/>
          <cell r="M36"/>
        </row>
        <row r="37">
          <cell r="I37">
            <v>0.25</v>
          </cell>
          <cell r="J37">
            <v>1</v>
          </cell>
          <cell r="K37">
            <v>2</v>
          </cell>
          <cell r="L37">
            <v>0.5</v>
          </cell>
          <cell r="M37">
            <v>0.5</v>
          </cell>
        </row>
        <row r="38">
          <cell r="I38"/>
          <cell r="J38"/>
          <cell r="K38">
            <v>4</v>
          </cell>
          <cell r="L38"/>
          <cell r="M38"/>
        </row>
        <row r="39">
          <cell r="M39">
            <v>0</v>
          </cell>
        </row>
        <row r="40">
          <cell r="I40">
            <v>0.33333333333333331</v>
          </cell>
          <cell r="J40">
            <v>1</v>
          </cell>
          <cell r="K40">
            <v>2</v>
          </cell>
          <cell r="L40">
            <v>0.66666666666666663</v>
          </cell>
          <cell r="M40">
            <v>0.66666666666666663</v>
          </cell>
        </row>
        <row r="41">
          <cell r="I41"/>
          <cell r="J41"/>
          <cell r="K41">
            <v>3</v>
          </cell>
          <cell r="L41"/>
          <cell r="M41"/>
        </row>
        <row r="42">
          <cell r="M42">
            <v>0</v>
          </cell>
        </row>
        <row r="45">
          <cell r="M45">
            <v>1</v>
          </cell>
        </row>
        <row r="46">
          <cell r="M46">
            <v>1</v>
          </cell>
        </row>
        <row r="47">
          <cell r="M47">
            <v>1</v>
          </cell>
        </row>
        <row r="48">
          <cell r="M48">
            <v>0</v>
          </cell>
        </row>
        <row r="49">
          <cell r="M49">
            <v>1</v>
          </cell>
        </row>
        <row r="50">
          <cell r="M50">
            <v>0</v>
          </cell>
        </row>
        <row r="53">
          <cell r="I53">
            <v>0</v>
          </cell>
          <cell r="J53">
            <v>0</v>
          </cell>
          <cell r="K53">
            <v>0</v>
          </cell>
          <cell r="L53">
            <v>0</v>
          </cell>
          <cell r="M53">
            <v>0</v>
          </cell>
        </row>
        <row r="54">
          <cell r="I54"/>
          <cell r="J54"/>
          <cell r="K54">
            <v>93</v>
          </cell>
          <cell r="L54"/>
          <cell r="M54"/>
        </row>
        <row r="55">
          <cell r="M55">
            <v>0</v>
          </cell>
        </row>
        <row r="56">
          <cell r="I56">
            <v>0.33333333333333331</v>
          </cell>
          <cell r="J56">
            <v>1</v>
          </cell>
          <cell r="K56">
            <v>2</v>
          </cell>
          <cell r="L56">
            <v>0.66666666666666663</v>
          </cell>
          <cell r="M56">
            <v>0.66666666666666663</v>
          </cell>
        </row>
        <row r="57">
          <cell r="I57"/>
          <cell r="J57"/>
          <cell r="K57">
            <v>3</v>
          </cell>
          <cell r="L57"/>
          <cell r="M57"/>
        </row>
        <row r="58">
          <cell r="I58">
            <v>0.33333333333333331</v>
          </cell>
          <cell r="J58">
            <v>1</v>
          </cell>
          <cell r="K58">
            <v>2</v>
          </cell>
          <cell r="L58">
            <v>0.66666666666666663</v>
          </cell>
          <cell r="M58">
            <v>0.66666666666666663</v>
          </cell>
        </row>
        <row r="59">
          <cell r="I59"/>
          <cell r="J59"/>
          <cell r="K59">
            <v>3</v>
          </cell>
          <cell r="L59"/>
          <cell r="M59"/>
        </row>
        <row r="60">
          <cell r="M60">
            <v>1</v>
          </cell>
        </row>
        <row r="61">
          <cell r="M61">
            <v>1</v>
          </cell>
        </row>
        <row r="62">
          <cell r="M62">
            <v>0</v>
          </cell>
        </row>
        <row r="63">
          <cell r="I63">
            <v>0.33333333333333331</v>
          </cell>
          <cell r="J63">
            <v>1</v>
          </cell>
          <cell r="K63">
            <v>2</v>
          </cell>
          <cell r="L63">
            <v>0.66666666666666663</v>
          </cell>
          <cell r="M63">
            <v>0.66666666666666663</v>
          </cell>
        </row>
        <row r="64">
          <cell r="I64"/>
          <cell r="J64"/>
          <cell r="K64">
            <v>3</v>
          </cell>
          <cell r="L64"/>
          <cell r="M64"/>
        </row>
        <row r="67">
          <cell r="K67">
            <v>1</v>
          </cell>
          <cell r="M67">
            <v>1</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sheetName val="2do trim"/>
      <sheetName val="3er trim"/>
      <sheetName val="4to Trim"/>
      <sheetName val="Resumen"/>
    </sheetNames>
    <sheetDataSet>
      <sheetData sheetId="0"/>
      <sheetData sheetId="1"/>
      <sheetData sheetId="2">
        <row r="7">
          <cell r="P7">
            <v>1</v>
          </cell>
        </row>
        <row r="8">
          <cell r="P8">
            <v>1</v>
          </cell>
        </row>
        <row r="9">
          <cell r="P9">
            <v>1</v>
          </cell>
        </row>
        <row r="10">
          <cell r="P10">
            <v>1</v>
          </cell>
        </row>
        <row r="11">
          <cell r="P11">
            <v>1</v>
          </cell>
        </row>
        <row r="12">
          <cell r="P12">
            <v>1</v>
          </cell>
        </row>
        <row r="13">
          <cell r="P13">
            <v>1</v>
          </cell>
        </row>
        <row r="14">
          <cell r="P14">
            <v>1</v>
          </cell>
        </row>
        <row r="15">
          <cell r="P15"/>
        </row>
        <row r="16">
          <cell r="P16">
            <v>1</v>
          </cell>
        </row>
        <row r="17">
          <cell r="P17">
            <v>1</v>
          </cell>
        </row>
        <row r="18">
          <cell r="P18">
            <v>1</v>
          </cell>
        </row>
        <row r="19">
          <cell r="P19">
            <v>1</v>
          </cell>
        </row>
        <row r="20">
          <cell r="P20">
            <v>0</v>
          </cell>
        </row>
        <row r="21">
          <cell r="P21">
            <v>1</v>
          </cell>
        </row>
        <row r="22">
          <cell r="P22">
            <v>0</v>
          </cell>
        </row>
        <row r="23">
          <cell r="P23">
            <v>0</v>
          </cell>
        </row>
        <row r="24">
          <cell r="P24">
            <v>1</v>
          </cell>
        </row>
      </sheetData>
      <sheetData sheetId="3">
        <row r="7">
          <cell r="L7">
            <v>0</v>
          </cell>
        </row>
        <row r="8">
          <cell r="L8">
            <v>0</v>
          </cell>
        </row>
        <row r="9">
          <cell r="L9">
            <v>0</v>
          </cell>
        </row>
        <row r="10">
          <cell r="L10">
            <v>0</v>
          </cell>
        </row>
        <row r="11">
          <cell r="L11">
            <v>0</v>
          </cell>
        </row>
        <row r="12">
          <cell r="L12">
            <v>0</v>
          </cell>
        </row>
        <row r="13">
          <cell r="L13">
            <v>0</v>
          </cell>
        </row>
        <row r="16">
          <cell r="L16">
            <v>0</v>
          </cell>
        </row>
        <row r="17">
          <cell r="L17">
            <v>0</v>
          </cell>
        </row>
        <row r="18">
          <cell r="L18">
            <v>0</v>
          </cell>
        </row>
        <row r="19">
          <cell r="L19">
            <v>0</v>
          </cell>
        </row>
        <row r="20">
          <cell r="L20">
            <v>1</v>
          </cell>
        </row>
        <row r="21">
          <cell r="L21">
            <v>0</v>
          </cell>
        </row>
        <row r="22">
          <cell r="L22">
            <v>1</v>
          </cell>
        </row>
        <row r="23">
          <cell r="L23">
            <v>1</v>
          </cell>
        </row>
        <row r="24">
          <cell r="L24">
            <v>0</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sheetName val="2do trim"/>
      <sheetName val="3er trim"/>
      <sheetName val="4to Trim"/>
      <sheetName val="Resumen"/>
    </sheetNames>
    <sheetDataSet>
      <sheetData sheetId="0"/>
      <sheetData sheetId="1"/>
      <sheetData sheetId="2">
        <row r="7">
          <cell r="O7">
            <v>1</v>
          </cell>
        </row>
        <row r="8">
          <cell r="O8">
            <v>1</v>
          </cell>
        </row>
        <row r="9">
          <cell r="O9">
            <v>1</v>
          </cell>
        </row>
        <row r="10">
          <cell r="O10">
            <v>1</v>
          </cell>
        </row>
        <row r="11">
          <cell r="O11">
            <v>0</v>
          </cell>
        </row>
        <row r="12">
          <cell r="O12">
            <v>0</v>
          </cell>
        </row>
      </sheetData>
      <sheetData sheetId="3">
        <row r="7">
          <cell r="K7">
            <v>0</v>
          </cell>
        </row>
        <row r="8">
          <cell r="K8">
            <v>0</v>
          </cell>
        </row>
        <row r="9">
          <cell r="K9">
            <v>0</v>
          </cell>
        </row>
        <row r="10">
          <cell r="K10">
            <v>0</v>
          </cell>
        </row>
        <row r="11">
          <cell r="K11">
            <v>1</v>
          </cell>
        </row>
        <row r="12">
          <cell r="K12">
            <v>1</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8" Type="http://schemas.openxmlformats.org/officeDocument/2006/relationships/hyperlink" Target="mailto:LEONOR.ARIAS@IMPRENTA.GOV.CO" TargetMode="External"/><Relationship Id="rId13" Type="http://schemas.openxmlformats.org/officeDocument/2006/relationships/hyperlink" Target="mailto:OCTAVIO.VILLAMARIN@IMPRENTA.GOV.CO" TargetMode="External"/><Relationship Id="rId18" Type="http://schemas.openxmlformats.org/officeDocument/2006/relationships/hyperlink" Target="mailto:OCTAVIO.VILLAMARIN@IMPRENTA.GOV.CO" TargetMode="External"/><Relationship Id="rId3" Type="http://schemas.openxmlformats.org/officeDocument/2006/relationships/hyperlink" Target="mailto:LEONOR.ARIAS@IMPRENTA.GOV.CO" TargetMode="External"/><Relationship Id="rId21" Type="http://schemas.openxmlformats.org/officeDocument/2006/relationships/hyperlink" Target="mailto:OCTAVIO.VILLAMARIN@IMPRENTA.GOV.CO" TargetMode="External"/><Relationship Id="rId7" Type="http://schemas.openxmlformats.org/officeDocument/2006/relationships/hyperlink" Target="mailto:LEONOR.ARIAS@IMPRENTA.GOV.CO" TargetMode="External"/><Relationship Id="rId12" Type="http://schemas.openxmlformats.org/officeDocument/2006/relationships/hyperlink" Target="mailto:LEONOR.ARIAS@IMPRENTA.GOV.CO" TargetMode="External"/><Relationship Id="rId17" Type="http://schemas.openxmlformats.org/officeDocument/2006/relationships/hyperlink" Target="mailto:OCTAVIO.VILLAMARIN@IMPRENTA.GOV.CO" TargetMode="External"/><Relationship Id="rId2" Type="http://schemas.openxmlformats.org/officeDocument/2006/relationships/hyperlink" Target="mailto:LEONOR.ARIAS@IMPRENTA.GOV.CO" TargetMode="External"/><Relationship Id="rId16" Type="http://schemas.openxmlformats.org/officeDocument/2006/relationships/hyperlink" Target="mailto:OCTAVIO.VILLAMARIN@IMPRENTA.GOV.CO" TargetMode="External"/><Relationship Id="rId20" Type="http://schemas.openxmlformats.org/officeDocument/2006/relationships/hyperlink" Target="mailto:OCTAVIO.VILLAMARIN@IMPRENTA.GOV.CO" TargetMode="External"/><Relationship Id="rId1" Type="http://schemas.openxmlformats.org/officeDocument/2006/relationships/hyperlink" Target="mailto:LEONOR.ARIAS@IMPRENTA.GOV.CO" TargetMode="External"/><Relationship Id="rId6" Type="http://schemas.openxmlformats.org/officeDocument/2006/relationships/hyperlink" Target="mailto:LEONOR.ARIAS@IMPRENTA.GOV.CO" TargetMode="External"/><Relationship Id="rId11" Type="http://schemas.openxmlformats.org/officeDocument/2006/relationships/hyperlink" Target="mailto:LEONOR.ARIAS@IMPRENTA.GOV.CO" TargetMode="External"/><Relationship Id="rId5" Type="http://schemas.openxmlformats.org/officeDocument/2006/relationships/hyperlink" Target="mailto:LEONOR.ARIAS@IMPRENTA.GOV.CO" TargetMode="External"/><Relationship Id="rId15" Type="http://schemas.openxmlformats.org/officeDocument/2006/relationships/hyperlink" Target="mailto:OCTAVIO.VILLAMARIN@IMPRENTA.GOV.CO" TargetMode="External"/><Relationship Id="rId23" Type="http://schemas.openxmlformats.org/officeDocument/2006/relationships/drawing" Target="../drawings/drawing14.xml"/><Relationship Id="rId10" Type="http://schemas.openxmlformats.org/officeDocument/2006/relationships/hyperlink" Target="mailto:LEONOR.ARIAS@IMPRENTA.GOV.CO" TargetMode="External"/><Relationship Id="rId19" Type="http://schemas.openxmlformats.org/officeDocument/2006/relationships/hyperlink" Target="mailto:OCTAVIO.VILLAMARIN@IMPRENTA.GOV.CO" TargetMode="External"/><Relationship Id="rId4" Type="http://schemas.openxmlformats.org/officeDocument/2006/relationships/hyperlink" Target="mailto:LEONOR.ARIAS@IMPRENTA.GOV.CO" TargetMode="External"/><Relationship Id="rId9" Type="http://schemas.openxmlformats.org/officeDocument/2006/relationships/hyperlink" Target="mailto:LEONOR.ARIAS@IMPRENTA.GOV.CO" TargetMode="External"/><Relationship Id="rId14" Type="http://schemas.openxmlformats.org/officeDocument/2006/relationships/hyperlink" Target="mailto:OCTAVIO.VILLAMARIN@IMPRENTA.GOV.CO" TargetMode="External"/><Relationship Id="rId22" Type="http://schemas.openxmlformats.org/officeDocument/2006/relationships/hyperlink" Target="mailto:OCTAVIO.VILLAMARIN@IMPRENTA.GOV.CO"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8" Type="http://schemas.openxmlformats.org/officeDocument/2006/relationships/hyperlink" Target="https://www.figma.com/proto/z2ZYodyi8dRuKZkBvi2q72/ImprentaNacional?node-id=322%3A359&amp;scaling=min-zoom&amp;page-id=0%3A1&amp;starting-point-node-id=322%3A359" TargetMode="External"/><Relationship Id="rId3" Type="http://schemas.openxmlformats.org/officeDocument/2006/relationships/hyperlink" Target="http://www.imprenta.gov.co/documents/10280/8217712/Ejecucion+Presupuestal+a+marzo+2021.pdf/6e5ec82c-de7b-4be5-ad80-cb72710b38f9" TargetMode="External"/><Relationship Id="rId7" Type="http://schemas.openxmlformats.org/officeDocument/2006/relationships/hyperlink" Target="http://www.imprenta.gov.co/documents/10280/14556/Informe+al+Congreso+2021+-2022+final+-+Imprenta+Nacional.pdf/29264d58-61e0-4fdc-bf65-dcad56e5696e" TargetMode="External"/><Relationship Id="rId2" Type="http://schemas.openxmlformats.org/officeDocument/2006/relationships/hyperlink" Target="https://mobile.twitter.com/minsaludcol/status/1361822580357881857" TargetMode="External"/><Relationship Id="rId1" Type="http://schemas.openxmlformats.org/officeDocument/2006/relationships/hyperlink" Target="http://www.imprenta.gov.co/documents/10280/8117734/Informe+final+25+marzo+de+gestion+2020+ajustado+final-OVA.pdf/ba0572b6-6080-4570-ba33-3da83bb8830f" TargetMode="External"/><Relationship Id="rId6" Type="http://schemas.openxmlformats.org/officeDocument/2006/relationships/hyperlink" Target="http://www.imprenta.gov.co/documents/10280/8174690/Informe+Cuatrimestre+2-PQRSD+2021.pdf/212db5c3-213c-464a-9adc-dc54138009e7" TargetMode="External"/><Relationship Id="rId5" Type="http://schemas.openxmlformats.org/officeDocument/2006/relationships/hyperlink" Target="http://www.imprenta.gov.co/compras" TargetMode="External"/><Relationship Id="rId10" Type="http://schemas.openxmlformats.org/officeDocument/2006/relationships/drawing" Target="../drawings/drawing19.xml"/><Relationship Id="rId4" Type="http://schemas.openxmlformats.org/officeDocument/2006/relationships/hyperlink" Target="http://www.imprenta.gov.co/documents/10280/8174690/Informe+1-+PQRSD+2021.pdf/eb70133b-3cf9-4414-ae78-37a2efeb88ce" TargetMode="External"/><Relationship Id="rId9" Type="http://schemas.openxmlformats.org/officeDocument/2006/relationships/hyperlink" Target="http://www.imprenta.gov.co/documents/10280/8174690/Informe+Cuatrimestre+3+-+PQRSD+2021.pdf/0a019f3d-5a1c-4c24-936f-0f55829659e8"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71"/>
  <sheetViews>
    <sheetView topLeftCell="G33" workbookViewId="0">
      <selection activeCell="S49" sqref="S49"/>
    </sheetView>
  </sheetViews>
  <sheetFormatPr baseColWidth="10" defaultRowHeight="28.5" outlineLevelCol="1"/>
  <cols>
    <col min="1" max="1" width="10.75" style="61" hidden="1" customWidth="1" outlineLevel="1"/>
    <col min="2" max="2" width="21.625" style="61" hidden="1" customWidth="1" outlineLevel="1"/>
    <col min="3" max="5" width="15.625" style="1" hidden="1" customWidth="1" outlineLevel="1"/>
    <col min="6" max="6" width="15.625" style="61" hidden="1" customWidth="1" outlineLevel="1"/>
    <col min="7" max="7" width="4.125" style="2" bestFit="1" customWidth="1" collapsed="1"/>
    <col min="8" max="8" width="46.125" style="61" customWidth="1"/>
    <col min="9" max="9" width="20" style="61" customWidth="1"/>
    <col min="10" max="10" width="20.125" style="61" customWidth="1"/>
    <col min="11" max="11" width="14.875" style="61" hidden="1" customWidth="1"/>
    <col min="12" max="12" width="14.875" style="61" customWidth="1"/>
    <col min="13" max="13" width="15.375" style="61" bestFit="1" customWidth="1"/>
    <col min="14" max="14" width="11" style="61"/>
    <col min="15" max="15" width="11" style="322"/>
    <col min="16" max="18" width="11" style="61"/>
    <col min="19" max="19" width="26.625" style="61" customWidth="1"/>
    <col min="20" max="16384" width="11" style="61"/>
  </cols>
  <sheetData>
    <row r="1" spans="1:22" ht="26.25" customHeight="1">
      <c r="A1" s="1312" t="s">
        <v>0</v>
      </c>
      <c r="B1" s="1312"/>
      <c r="C1" s="1312"/>
      <c r="D1" s="1312"/>
      <c r="E1" s="1312"/>
      <c r="F1" s="1312"/>
      <c r="G1" s="1312"/>
      <c r="H1" s="1312"/>
      <c r="I1" s="1312"/>
      <c r="J1" s="1312"/>
      <c r="K1" s="1312"/>
      <c r="L1" s="1312"/>
      <c r="M1" s="1312"/>
      <c r="N1" s="1312"/>
      <c r="O1" s="1312"/>
      <c r="P1" s="1312"/>
      <c r="Q1" s="1312"/>
      <c r="R1" s="1312"/>
      <c r="S1" s="1312"/>
    </row>
    <row r="2" spans="1:22" ht="26.25" customHeight="1">
      <c r="A2" s="1313" t="s">
        <v>627</v>
      </c>
      <c r="B2" s="1313"/>
      <c r="C2" s="1313"/>
      <c r="D2" s="1313"/>
      <c r="E2" s="1313"/>
      <c r="F2" s="1313"/>
      <c r="G2" s="1313"/>
      <c r="H2" s="1313"/>
      <c r="I2" s="1313"/>
      <c r="J2" s="1313"/>
      <c r="K2" s="1313"/>
      <c r="L2" s="1313"/>
      <c r="M2" s="1313"/>
      <c r="N2" s="1313"/>
      <c r="O2" s="1313"/>
      <c r="P2" s="1313"/>
      <c r="Q2" s="1313"/>
      <c r="R2" s="1313"/>
      <c r="S2" s="1313"/>
    </row>
    <row r="3" spans="1:22" ht="26.25" customHeight="1" thickBot="1"/>
    <row r="4" spans="1:22" ht="32.25" customHeight="1" thickBot="1">
      <c r="A4" s="1314" t="s">
        <v>1</v>
      </c>
      <c r="B4" s="1315"/>
      <c r="C4" s="1316" t="s">
        <v>2</v>
      </c>
      <c r="D4" s="1317"/>
      <c r="E4" s="1317"/>
      <c r="F4" s="1317"/>
      <c r="G4" s="1318" t="s">
        <v>3</v>
      </c>
      <c r="H4" s="1319"/>
      <c r="I4" s="1322" t="s">
        <v>4</v>
      </c>
      <c r="J4" s="1322" t="s">
        <v>5</v>
      </c>
      <c r="K4" s="1324" t="s">
        <v>6</v>
      </c>
      <c r="L4" s="1324" t="s">
        <v>6</v>
      </c>
      <c r="M4" s="1326" t="s">
        <v>148</v>
      </c>
      <c r="N4" s="1327"/>
      <c r="O4" s="1327"/>
      <c r="P4" s="1328"/>
      <c r="Q4" s="1329" t="s">
        <v>154</v>
      </c>
      <c r="R4" s="1329" t="s">
        <v>155</v>
      </c>
      <c r="S4" s="1329" t="s">
        <v>143</v>
      </c>
    </row>
    <row r="5" spans="1:22" ht="60">
      <c r="A5" s="3" t="s">
        <v>7</v>
      </c>
      <c r="B5" s="246" t="s">
        <v>8</v>
      </c>
      <c r="C5" s="246" t="s">
        <v>9</v>
      </c>
      <c r="D5" s="246" t="s">
        <v>10</v>
      </c>
      <c r="E5" s="246" t="s">
        <v>11</v>
      </c>
      <c r="F5" s="246" t="s">
        <v>12</v>
      </c>
      <c r="G5" s="1320"/>
      <c r="H5" s="1321"/>
      <c r="I5" s="1323"/>
      <c r="J5" s="1323"/>
      <c r="K5" s="1325"/>
      <c r="L5" s="1325"/>
      <c r="M5" s="41" t="s">
        <v>144</v>
      </c>
      <c r="N5" s="42" t="s">
        <v>145</v>
      </c>
      <c r="O5" s="323" t="s">
        <v>146</v>
      </c>
      <c r="P5" s="305" t="s">
        <v>147</v>
      </c>
      <c r="Q5" s="1330"/>
      <c r="R5" s="1330"/>
      <c r="S5" s="1330"/>
    </row>
    <row r="6" spans="1:22" s="32" customFormat="1" ht="57" customHeight="1">
      <c r="A6" s="1331" t="s">
        <v>13</v>
      </c>
      <c r="B6" s="1334" t="s">
        <v>14</v>
      </c>
      <c r="C6" s="408" t="s">
        <v>15</v>
      </c>
      <c r="D6" s="251" t="s">
        <v>16</v>
      </c>
      <c r="E6" s="251" t="s">
        <v>17</v>
      </c>
      <c r="F6" s="409" t="s">
        <v>18</v>
      </c>
      <c r="G6" s="410">
        <v>1</v>
      </c>
      <c r="H6" s="411" t="s">
        <v>19</v>
      </c>
      <c r="I6" s="251" t="s">
        <v>20</v>
      </c>
      <c r="J6" s="232" t="s">
        <v>21</v>
      </c>
      <c r="K6" s="233">
        <v>44561</v>
      </c>
      <c r="L6" s="233" t="s">
        <v>94</v>
      </c>
      <c r="M6" s="412">
        <v>2.3397442460569868E-2</v>
      </c>
      <c r="N6" s="325">
        <v>2.3397442460569868E-2</v>
      </c>
      <c r="O6" s="325">
        <v>4.5714285714285714E-2</v>
      </c>
      <c r="P6" s="413">
        <f>IF(O6=0,0,IF(N6&gt;O6,100%,N6/O6))</f>
        <v>0.51181905382496584</v>
      </c>
      <c r="Q6" s="252">
        <v>3.3333333333333333E-2</v>
      </c>
      <c r="R6" s="253">
        <f>+P6*Q6</f>
        <v>1.706063512749886E-2</v>
      </c>
      <c r="S6" s="414"/>
      <c r="T6" s="324"/>
    </row>
    <row r="7" spans="1:22" s="10" customFormat="1" ht="26.25" customHeight="1">
      <c r="A7" s="1332"/>
      <c r="B7" s="1335"/>
      <c r="C7" s="1337" t="s">
        <v>22</v>
      </c>
      <c r="D7" s="1339" t="s">
        <v>23</v>
      </c>
      <c r="E7" s="1339" t="s">
        <v>24</v>
      </c>
      <c r="F7" s="1341" t="s">
        <v>25</v>
      </c>
      <c r="G7" s="1343">
        <v>2</v>
      </c>
      <c r="H7" s="1345" t="s">
        <v>26</v>
      </c>
      <c r="I7" s="1339" t="s">
        <v>27</v>
      </c>
      <c r="J7" s="380" t="s">
        <v>28</v>
      </c>
      <c r="K7" s="1400">
        <v>44561</v>
      </c>
      <c r="L7" s="1355" t="s">
        <v>94</v>
      </c>
      <c r="M7" s="299">
        <v>3406034043</v>
      </c>
      <c r="N7" s="1357">
        <f>+M7/M8</f>
        <v>6.0815483613783472E-2</v>
      </c>
      <c r="O7" s="1359">
        <v>0.16</v>
      </c>
      <c r="P7" s="1361">
        <f>IF(O7=0,0,IF(N7&gt;O7,100%,+N7/O7))</f>
        <v>0.38009677258614671</v>
      </c>
      <c r="Q7" s="1363">
        <v>3.3333333333333333E-2</v>
      </c>
      <c r="R7" s="1347">
        <f>+P7*Q7</f>
        <v>1.2669892419538224E-2</v>
      </c>
      <c r="S7" s="1349" t="s">
        <v>444</v>
      </c>
      <c r="T7" s="321"/>
    </row>
    <row r="8" spans="1:22" s="10" customFormat="1" ht="26.25" customHeight="1">
      <c r="A8" s="1333"/>
      <c r="B8" s="1336"/>
      <c r="C8" s="1338"/>
      <c r="D8" s="1340"/>
      <c r="E8" s="1340"/>
      <c r="F8" s="1342"/>
      <c r="G8" s="1344"/>
      <c r="H8" s="1346"/>
      <c r="I8" s="1340"/>
      <c r="J8" s="379">
        <f>47064694000+8940340000</f>
        <v>56005034000</v>
      </c>
      <c r="K8" s="1401"/>
      <c r="L8" s="1356"/>
      <c r="M8" s="300">
        <v>56006034000</v>
      </c>
      <c r="N8" s="1358"/>
      <c r="O8" s="1360"/>
      <c r="P8" s="1362"/>
      <c r="Q8" s="1364"/>
      <c r="R8" s="1348"/>
      <c r="S8" s="1350"/>
      <c r="T8" s="321"/>
    </row>
    <row r="9" spans="1:22" s="10" customFormat="1" ht="71.25">
      <c r="A9" s="11" t="s">
        <v>29</v>
      </c>
      <c r="B9" s="12" t="s">
        <v>30</v>
      </c>
      <c r="C9" s="4" t="s">
        <v>31</v>
      </c>
      <c r="D9" s="5" t="s">
        <v>32</v>
      </c>
      <c r="E9" s="5" t="s">
        <v>17</v>
      </c>
      <c r="F9" s="371" t="s">
        <v>33</v>
      </c>
      <c r="G9" s="373">
        <v>3</v>
      </c>
      <c r="H9" s="19" t="s">
        <v>34</v>
      </c>
      <c r="I9" s="16" t="s">
        <v>35</v>
      </c>
      <c r="J9" s="234" t="s">
        <v>36</v>
      </c>
      <c r="K9" s="235">
        <v>44255</v>
      </c>
      <c r="L9" s="235" t="s">
        <v>67</v>
      </c>
      <c r="M9" s="297">
        <v>1</v>
      </c>
      <c r="N9" s="298">
        <f t="shared" ref="N9:N22" si="0">+M9</f>
        <v>1</v>
      </c>
      <c r="O9" s="579">
        <v>1</v>
      </c>
      <c r="P9" s="355">
        <f t="shared" ref="P9:P22" si="1">IF(O9=0,0,IF(N9&gt;O9,100%,N9/O9))</f>
        <v>1</v>
      </c>
      <c r="Q9" s="72">
        <v>3.3333333333333333E-2</v>
      </c>
      <c r="R9" s="257">
        <f t="shared" ref="R9:R22" si="2">+P9*Q9</f>
        <v>3.3333333333333333E-2</v>
      </c>
      <c r="S9" s="372" t="s">
        <v>163</v>
      </c>
      <c r="T9" s="321"/>
    </row>
    <row r="10" spans="1:22" s="10" customFormat="1" ht="81.75" customHeight="1">
      <c r="A10" s="13" t="s">
        <v>13</v>
      </c>
      <c r="B10" s="14" t="s">
        <v>14</v>
      </c>
      <c r="C10" s="15" t="s">
        <v>37</v>
      </c>
      <c r="D10" s="16" t="s">
        <v>38</v>
      </c>
      <c r="E10" s="16" t="s">
        <v>39</v>
      </c>
      <c r="F10" s="374" t="s">
        <v>40</v>
      </c>
      <c r="G10" s="373">
        <v>4</v>
      </c>
      <c r="H10" s="19" t="s">
        <v>41</v>
      </c>
      <c r="I10" s="16" t="s">
        <v>42</v>
      </c>
      <c r="J10" s="234" t="s">
        <v>36</v>
      </c>
      <c r="K10" s="235">
        <v>44255</v>
      </c>
      <c r="L10" s="235" t="s">
        <v>67</v>
      </c>
      <c r="M10" s="297">
        <v>1</v>
      </c>
      <c r="N10" s="298">
        <f t="shared" si="0"/>
        <v>1</v>
      </c>
      <c r="O10" s="579">
        <v>1</v>
      </c>
      <c r="P10" s="355">
        <f t="shared" si="1"/>
        <v>1</v>
      </c>
      <c r="Q10" s="72">
        <v>3.3333333333333333E-2</v>
      </c>
      <c r="R10" s="257">
        <f t="shared" si="2"/>
        <v>3.3333333333333333E-2</v>
      </c>
      <c r="S10" s="372" t="s">
        <v>163</v>
      </c>
      <c r="T10" s="321"/>
    </row>
    <row r="11" spans="1:22" s="10" customFormat="1" ht="57">
      <c r="A11" s="13" t="s">
        <v>29</v>
      </c>
      <c r="B11" s="14" t="s">
        <v>30</v>
      </c>
      <c r="C11" s="15" t="s">
        <v>22</v>
      </c>
      <c r="D11" s="16" t="s">
        <v>43</v>
      </c>
      <c r="E11" s="16" t="s">
        <v>24</v>
      </c>
      <c r="F11" s="374" t="s">
        <v>44</v>
      </c>
      <c r="G11" s="373">
        <v>5</v>
      </c>
      <c r="H11" s="352" t="s">
        <v>45</v>
      </c>
      <c r="I11" s="255" t="s">
        <v>46</v>
      </c>
      <c r="J11" s="234" t="s">
        <v>36</v>
      </c>
      <c r="K11" s="235">
        <v>44377</v>
      </c>
      <c r="L11" s="235" t="s">
        <v>76</v>
      </c>
      <c r="M11" s="297">
        <v>0</v>
      </c>
      <c r="N11" s="298">
        <f t="shared" si="0"/>
        <v>0</v>
      </c>
      <c r="O11" s="579">
        <v>0</v>
      </c>
      <c r="P11" s="355">
        <f t="shared" si="1"/>
        <v>0</v>
      </c>
      <c r="Q11" s="72">
        <v>3.3333333333333333E-2</v>
      </c>
      <c r="R11" s="257">
        <f t="shared" si="2"/>
        <v>0</v>
      </c>
      <c r="S11" s="375"/>
      <c r="T11" s="321"/>
      <c r="V11" s="32"/>
    </row>
    <row r="12" spans="1:22" s="10" customFormat="1" ht="76.5">
      <c r="A12" s="21" t="s">
        <v>47</v>
      </c>
      <c r="B12" s="22" t="s">
        <v>48</v>
      </c>
      <c r="C12" s="15" t="s">
        <v>49</v>
      </c>
      <c r="D12" s="16" t="s">
        <v>50</v>
      </c>
      <c r="E12" s="16" t="s">
        <v>51</v>
      </c>
      <c r="F12" s="374" t="s">
        <v>52</v>
      </c>
      <c r="G12" s="373">
        <v>6</v>
      </c>
      <c r="H12" s="19" t="s">
        <v>53</v>
      </c>
      <c r="I12" s="16" t="s">
        <v>54</v>
      </c>
      <c r="J12" s="234" t="s">
        <v>36</v>
      </c>
      <c r="K12" s="235">
        <v>44255</v>
      </c>
      <c r="L12" s="235" t="s">
        <v>67</v>
      </c>
      <c r="M12" s="297">
        <v>1</v>
      </c>
      <c r="N12" s="298">
        <f t="shared" si="0"/>
        <v>1</v>
      </c>
      <c r="O12" s="579">
        <v>1</v>
      </c>
      <c r="P12" s="355">
        <f t="shared" si="1"/>
        <v>1</v>
      </c>
      <c r="Q12" s="72">
        <v>3.3333333333333333E-2</v>
      </c>
      <c r="R12" s="257">
        <f t="shared" si="2"/>
        <v>3.3333333333333333E-2</v>
      </c>
      <c r="S12" s="372" t="s">
        <v>163</v>
      </c>
      <c r="T12" s="321"/>
    </row>
    <row r="13" spans="1:22" s="10" customFormat="1" ht="90" customHeight="1">
      <c r="A13" s="13" t="s">
        <v>13</v>
      </c>
      <c r="B13" s="14" t="s">
        <v>14</v>
      </c>
      <c r="C13" s="15" t="s">
        <v>55</v>
      </c>
      <c r="D13" s="16" t="s">
        <v>55</v>
      </c>
      <c r="E13" s="16" t="s">
        <v>55</v>
      </c>
      <c r="F13" s="374" t="s">
        <v>18</v>
      </c>
      <c r="G13" s="373">
        <v>7</v>
      </c>
      <c r="H13" s="19" t="s">
        <v>56</v>
      </c>
      <c r="I13" s="16" t="s">
        <v>57</v>
      </c>
      <c r="J13" s="234" t="s">
        <v>36</v>
      </c>
      <c r="K13" s="235">
        <v>44255</v>
      </c>
      <c r="L13" s="235" t="s">
        <v>67</v>
      </c>
      <c r="M13" s="297">
        <v>1</v>
      </c>
      <c r="N13" s="298">
        <f t="shared" si="0"/>
        <v>1</v>
      </c>
      <c r="O13" s="579">
        <v>1</v>
      </c>
      <c r="P13" s="355">
        <f t="shared" si="1"/>
        <v>1</v>
      </c>
      <c r="Q13" s="72">
        <v>3.3333333333333333E-2</v>
      </c>
      <c r="R13" s="257">
        <f t="shared" si="2"/>
        <v>3.3333333333333333E-2</v>
      </c>
      <c r="S13" s="372" t="s">
        <v>163</v>
      </c>
      <c r="T13" s="321"/>
    </row>
    <row r="14" spans="1:22" s="10" customFormat="1" ht="51">
      <c r="A14" s="1351" t="s">
        <v>47</v>
      </c>
      <c r="B14" s="1352" t="s">
        <v>48</v>
      </c>
      <c r="C14" s="15" t="s">
        <v>15</v>
      </c>
      <c r="D14" s="16" t="s">
        <v>58</v>
      </c>
      <c r="E14" s="16" t="s">
        <v>17</v>
      </c>
      <c r="F14" s="374" t="s">
        <v>18</v>
      </c>
      <c r="G14" s="373">
        <v>8</v>
      </c>
      <c r="H14" s="19" t="s">
        <v>59</v>
      </c>
      <c r="I14" s="16" t="s">
        <v>60</v>
      </c>
      <c r="J14" s="234" t="s">
        <v>36</v>
      </c>
      <c r="K14" s="235">
        <v>44255</v>
      </c>
      <c r="L14" s="235" t="s">
        <v>67</v>
      </c>
      <c r="M14" s="297">
        <v>1</v>
      </c>
      <c r="N14" s="298">
        <f t="shared" si="0"/>
        <v>1</v>
      </c>
      <c r="O14" s="579">
        <v>1</v>
      </c>
      <c r="P14" s="355">
        <f t="shared" si="1"/>
        <v>1</v>
      </c>
      <c r="Q14" s="72">
        <v>3.3333333333333333E-2</v>
      </c>
      <c r="R14" s="257">
        <f t="shared" si="2"/>
        <v>3.3333333333333333E-2</v>
      </c>
      <c r="S14" s="372" t="s">
        <v>163</v>
      </c>
      <c r="T14" s="321"/>
    </row>
    <row r="15" spans="1:22" s="9" customFormat="1" ht="51">
      <c r="A15" s="1332"/>
      <c r="B15" s="1353"/>
      <c r="C15" s="21" t="s">
        <v>61</v>
      </c>
      <c r="D15" s="20" t="s">
        <v>62</v>
      </c>
      <c r="E15" s="16" t="s">
        <v>17</v>
      </c>
      <c r="F15" s="376" t="s">
        <v>63</v>
      </c>
      <c r="G15" s="373">
        <v>9</v>
      </c>
      <c r="H15" s="19" t="s">
        <v>64</v>
      </c>
      <c r="I15" s="16" t="s">
        <v>65</v>
      </c>
      <c r="J15" s="234" t="s">
        <v>66</v>
      </c>
      <c r="K15" s="240" t="s">
        <v>67</v>
      </c>
      <c r="L15" s="240" t="s">
        <v>67</v>
      </c>
      <c r="M15" s="297">
        <v>1</v>
      </c>
      <c r="N15" s="298">
        <f t="shared" si="0"/>
        <v>1</v>
      </c>
      <c r="O15" s="579">
        <v>1</v>
      </c>
      <c r="P15" s="355">
        <f t="shared" si="1"/>
        <v>1</v>
      </c>
      <c r="Q15" s="72">
        <v>3.3333333333333333E-2</v>
      </c>
      <c r="R15" s="257">
        <f t="shared" si="2"/>
        <v>3.3333333333333333E-2</v>
      </c>
      <c r="S15" s="239" t="s">
        <v>684</v>
      </c>
      <c r="T15" s="321"/>
    </row>
    <row r="16" spans="1:22" s="9" customFormat="1" ht="28.5" customHeight="1">
      <c r="A16" s="1332"/>
      <c r="B16" s="1353"/>
      <c r="C16" s="15" t="s">
        <v>15</v>
      </c>
      <c r="D16" s="16" t="s">
        <v>58</v>
      </c>
      <c r="E16" s="16" t="s">
        <v>17</v>
      </c>
      <c r="F16" s="374" t="s">
        <v>68</v>
      </c>
      <c r="G16" s="373">
        <v>10</v>
      </c>
      <c r="H16" s="19" t="s">
        <v>69</v>
      </c>
      <c r="I16" s="16" t="s">
        <v>70</v>
      </c>
      <c r="J16" s="241" t="s">
        <v>71</v>
      </c>
      <c r="K16" s="240" t="s">
        <v>67</v>
      </c>
      <c r="L16" s="240" t="s">
        <v>67</v>
      </c>
      <c r="M16" s="297">
        <v>1</v>
      </c>
      <c r="N16" s="298">
        <f t="shared" si="0"/>
        <v>1</v>
      </c>
      <c r="O16" s="579">
        <v>1</v>
      </c>
      <c r="P16" s="355">
        <f t="shared" si="1"/>
        <v>1</v>
      </c>
      <c r="Q16" s="72">
        <v>3.3333333333333333E-2</v>
      </c>
      <c r="R16" s="257">
        <f t="shared" si="2"/>
        <v>3.3333333333333333E-2</v>
      </c>
      <c r="S16" s="239" t="s">
        <v>685</v>
      </c>
      <c r="T16" s="321"/>
    </row>
    <row r="17" spans="1:20" s="25" customFormat="1" ht="76.5">
      <c r="A17" s="1332"/>
      <c r="B17" s="1353"/>
      <c r="C17" s="15" t="s">
        <v>49</v>
      </c>
      <c r="D17" s="16" t="s">
        <v>50</v>
      </c>
      <c r="E17" s="16" t="s">
        <v>51</v>
      </c>
      <c r="F17" s="374" t="s">
        <v>52</v>
      </c>
      <c r="G17" s="373">
        <v>11</v>
      </c>
      <c r="H17" s="24" t="s">
        <v>72</v>
      </c>
      <c r="I17" s="16" t="s">
        <v>60</v>
      </c>
      <c r="J17" s="234" t="s">
        <v>73</v>
      </c>
      <c r="K17" s="240" t="s">
        <v>67</v>
      </c>
      <c r="L17" s="240" t="s">
        <v>67</v>
      </c>
      <c r="M17" s="297">
        <v>0.7</v>
      </c>
      <c r="N17" s="298">
        <f t="shared" si="0"/>
        <v>0.7</v>
      </c>
      <c r="O17" s="579">
        <v>1</v>
      </c>
      <c r="P17" s="355">
        <f t="shared" si="1"/>
        <v>0.7</v>
      </c>
      <c r="Q17" s="72">
        <v>3.3333333333333333E-2</v>
      </c>
      <c r="R17" s="257">
        <f t="shared" si="2"/>
        <v>2.3333333333333331E-2</v>
      </c>
      <c r="S17" s="239" t="s">
        <v>686</v>
      </c>
      <c r="T17" s="321"/>
    </row>
    <row r="18" spans="1:20" s="9" customFormat="1" ht="76.5">
      <c r="A18" s="1332"/>
      <c r="B18" s="1353"/>
      <c r="C18" s="15" t="s">
        <v>49</v>
      </c>
      <c r="D18" s="16" t="s">
        <v>50</v>
      </c>
      <c r="E18" s="16" t="s">
        <v>51</v>
      </c>
      <c r="F18" s="374" t="s">
        <v>52</v>
      </c>
      <c r="G18" s="373">
        <v>12</v>
      </c>
      <c r="H18" s="353" t="s">
        <v>74</v>
      </c>
      <c r="I18" s="255" t="s">
        <v>60</v>
      </c>
      <c r="J18" s="242" t="s">
        <v>75</v>
      </c>
      <c r="K18" s="240" t="s">
        <v>76</v>
      </c>
      <c r="L18" s="240" t="s">
        <v>76</v>
      </c>
      <c r="M18" s="297">
        <v>0</v>
      </c>
      <c r="N18" s="298">
        <f>+M18</f>
        <v>0</v>
      </c>
      <c r="O18" s="579">
        <v>0</v>
      </c>
      <c r="P18" s="355">
        <f t="shared" si="1"/>
        <v>0</v>
      </c>
      <c r="Q18" s="72">
        <v>3.3333333333333333E-2</v>
      </c>
      <c r="R18" s="257">
        <f t="shared" si="2"/>
        <v>0</v>
      </c>
      <c r="S18" s="239" t="s">
        <v>443</v>
      </c>
      <c r="T18" s="321"/>
    </row>
    <row r="19" spans="1:20" s="9" customFormat="1" ht="43.5" customHeight="1">
      <c r="A19" s="1333"/>
      <c r="B19" s="1354"/>
      <c r="C19" s="15" t="s">
        <v>49</v>
      </c>
      <c r="D19" s="16" t="s">
        <v>50</v>
      </c>
      <c r="E19" s="16" t="s">
        <v>51</v>
      </c>
      <c r="F19" s="374" t="s">
        <v>52</v>
      </c>
      <c r="G19" s="373">
        <v>13</v>
      </c>
      <c r="H19" s="353" t="s">
        <v>77</v>
      </c>
      <c r="I19" s="255" t="s">
        <v>60</v>
      </c>
      <c r="J19" s="242" t="s">
        <v>78</v>
      </c>
      <c r="K19" s="240" t="s">
        <v>76</v>
      </c>
      <c r="L19" s="240" t="s">
        <v>76</v>
      </c>
      <c r="M19" s="297">
        <v>0</v>
      </c>
      <c r="N19" s="298">
        <f>+M19</f>
        <v>0</v>
      </c>
      <c r="O19" s="579">
        <v>0</v>
      </c>
      <c r="P19" s="355">
        <f t="shared" si="1"/>
        <v>0</v>
      </c>
      <c r="Q19" s="72">
        <v>3.3333333333333333E-2</v>
      </c>
      <c r="R19" s="257">
        <f t="shared" si="2"/>
        <v>0</v>
      </c>
      <c r="S19" s="239" t="s">
        <v>443</v>
      </c>
      <c r="T19" s="321"/>
    </row>
    <row r="20" spans="1:20" s="10" customFormat="1" ht="63" customHeight="1">
      <c r="A20" s="13" t="s">
        <v>13</v>
      </c>
      <c r="B20" s="14" t="s">
        <v>14</v>
      </c>
      <c r="C20" s="15" t="s">
        <v>55</v>
      </c>
      <c r="D20" s="16" t="s">
        <v>55</v>
      </c>
      <c r="E20" s="16" t="s">
        <v>55</v>
      </c>
      <c r="F20" s="374" t="s">
        <v>18</v>
      </c>
      <c r="G20" s="373">
        <v>14</v>
      </c>
      <c r="H20" s="353" t="s">
        <v>79</v>
      </c>
      <c r="I20" s="255" t="s">
        <v>80</v>
      </c>
      <c r="J20" s="242" t="s">
        <v>81</v>
      </c>
      <c r="K20" s="240" t="s">
        <v>82</v>
      </c>
      <c r="L20" s="240" t="s">
        <v>82</v>
      </c>
      <c r="M20" s="297">
        <v>0</v>
      </c>
      <c r="N20" s="298">
        <f t="shared" si="0"/>
        <v>0</v>
      </c>
      <c r="O20" s="579">
        <v>0</v>
      </c>
      <c r="P20" s="355">
        <f t="shared" si="1"/>
        <v>0</v>
      </c>
      <c r="Q20" s="72">
        <v>3.3333333333333333E-2</v>
      </c>
      <c r="R20" s="257">
        <f t="shared" si="2"/>
        <v>0</v>
      </c>
      <c r="S20" s="44"/>
      <c r="T20" s="321"/>
    </row>
    <row r="21" spans="1:20" s="10" customFormat="1" ht="65.25" customHeight="1">
      <c r="A21" s="1351" t="s">
        <v>47</v>
      </c>
      <c r="B21" s="1352" t="s">
        <v>48</v>
      </c>
      <c r="C21" s="15" t="s">
        <v>49</v>
      </c>
      <c r="D21" s="16" t="s">
        <v>50</v>
      </c>
      <c r="E21" s="16" t="s">
        <v>51</v>
      </c>
      <c r="F21" s="374" t="s">
        <v>52</v>
      </c>
      <c r="G21" s="373">
        <v>15</v>
      </c>
      <c r="H21" s="353" t="s">
        <v>83</v>
      </c>
      <c r="I21" s="255" t="s">
        <v>70</v>
      </c>
      <c r="J21" s="242" t="s">
        <v>84</v>
      </c>
      <c r="K21" s="240" t="s">
        <v>85</v>
      </c>
      <c r="L21" s="240" t="s">
        <v>85</v>
      </c>
      <c r="M21" s="297">
        <v>0</v>
      </c>
      <c r="N21" s="298">
        <f t="shared" si="0"/>
        <v>0</v>
      </c>
      <c r="O21" s="579">
        <v>0</v>
      </c>
      <c r="P21" s="355">
        <f t="shared" si="1"/>
        <v>0</v>
      </c>
      <c r="Q21" s="72">
        <v>3.3333333333333333E-2</v>
      </c>
      <c r="R21" s="257">
        <f t="shared" si="2"/>
        <v>0</v>
      </c>
      <c r="S21" s="44"/>
      <c r="T21" s="321"/>
    </row>
    <row r="22" spans="1:20" s="10" customFormat="1" ht="76.5">
      <c r="A22" s="1333"/>
      <c r="B22" s="1354"/>
      <c r="C22" s="15" t="s">
        <v>49</v>
      </c>
      <c r="D22" s="16" t="s">
        <v>50</v>
      </c>
      <c r="E22" s="16" t="s">
        <v>51</v>
      </c>
      <c r="F22" s="374" t="s">
        <v>52</v>
      </c>
      <c r="G22" s="373">
        <v>16</v>
      </c>
      <c r="H22" s="353" t="s">
        <v>86</v>
      </c>
      <c r="I22" s="255" t="s">
        <v>70</v>
      </c>
      <c r="J22" s="242" t="s">
        <v>87</v>
      </c>
      <c r="K22" s="240" t="s">
        <v>85</v>
      </c>
      <c r="L22" s="240" t="s">
        <v>85</v>
      </c>
      <c r="M22" s="297">
        <v>0</v>
      </c>
      <c r="N22" s="298">
        <f t="shared" si="0"/>
        <v>0</v>
      </c>
      <c r="O22" s="579">
        <v>0</v>
      </c>
      <c r="P22" s="355">
        <f t="shared" si="1"/>
        <v>0</v>
      </c>
      <c r="Q22" s="72">
        <v>3.3333333333333333E-2</v>
      </c>
      <c r="R22" s="257">
        <f t="shared" si="2"/>
        <v>0</v>
      </c>
      <c r="S22" s="44"/>
      <c r="T22" s="321"/>
    </row>
    <row r="23" spans="1:20" s="10" customFormat="1" ht="34.5" customHeight="1">
      <c r="A23" s="1385" t="s">
        <v>13</v>
      </c>
      <c r="B23" s="1352" t="s">
        <v>88</v>
      </c>
      <c r="C23" s="1337" t="s">
        <v>89</v>
      </c>
      <c r="D23" s="1339" t="s">
        <v>90</v>
      </c>
      <c r="E23" s="1339" t="s">
        <v>39</v>
      </c>
      <c r="F23" s="1341" t="s">
        <v>18</v>
      </c>
      <c r="G23" s="1343">
        <v>17</v>
      </c>
      <c r="H23" s="1375" t="s">
        <v>91</v>
      </c>
      <c r="I23" s="1377" t="s">
        <v>92</v>
      </c>
      <c r="J23" s="380" t="s">
        <v>93</v>
      </c>
      <c r="K23" s="1379" t="s">
        <v>94</v>
      </c>
      <c r="L23" s="1379" t="s">
        <v>94</v>
      </c>
      <c r="M23" s="427">
        <v>0.5</v>
      </c>
      <c r="N23" s="1381">
        <f>+M23/M24</f>
        <v>0.125</v>
      </c>
      <c r="O23" s="1383">
        <v>0.25</v>
      </c>
      <c r="P23" s="1361">
        <f>IF(O23=0,0,IF(N23&gt;O23,100%,+N23/O23))</f>
        <v>0.5</v>
      </c>
      <c r="Q23" s="1363">
        <v>3.3333333333333333E-2</v>
      </c>
      <c r="R23" s="1347">
        <f>+P23*Q23</f>
        <v>1.6666666666666666E-2</v>
      </c>
      <c r="S23" s="1365" t="s">
        <v>779</v>
      </c>
      <c r="T23" s="321"/>
    </row>
    <row r="24" spans="1:20" s="10" customFormat="1" ht="34.5" customHeight="1">
      <c r="A24" s="1386"/>
      <c r="B24" s="1354"/>
      <c r="C24" s="1338"/>
      <c r="D24" s="1340"/>
      <c r="E24" s="1340"/>
      <c r="F24" s="1342"/>
      <c r="G24" s="1344"/>
      <c r="H24" s="1376"/>
      <c r="I24" s="1378"/>
      <c r="J24" s="378" t="s">
        <v>95</v>
      </c>
      <c r="K24" s="1380"/>
      <c r="L24" s="1380"/>
      <c r="M24" s="428">
        <v>4</v>
      </c>
      <c r="N24" s="1382"/>
      <c r="O24" s="1384"/>
      <c r="P24" s="1362"/>
      <c r="Q24" s="1364"/>
      <c r="R24" s="1348"/>
      <c r="S24" s="1366"/>
      <c r="T24" s="321"/>
    </row>
    <row r="25" spans="1:20" s="10" customFormat="1" ht="55.5" customHeight="1">
      <c r="A25" s="13" t="s">
        <v>29</v>
      </c>
      <c r="B25" s="26" t="s">
        <v>96</v>
      </c>
      <c r="C25" s="15" t="s">
        <v>31</v>
      </c>
      <c r="D25" s="16" t="s">
        <v>32</v>
      </c>
      <c r="E25" s="20" t="s">
        <v>17</v>
      </c>
      <c r="F25" s="374" t="s">
        <v>33</v>
      </c>
      <c r="G25" s="373">
        <v>18</v>
      </c>
      <c r="H25" s="353" t="s">
        <v>97</v>
      </c>
      <c r="I25" s="256" t="s">
        <v>98</v>
      </c>
      <c r="J25" s="243" t="s">
        <v>99</v>
      </c>
      <c r="K25" s="244">
        <v>44439</v>
      </c>
      <c r="L25" s="240" t="s">
        <v>82</v>
      </c>
      <c r="M25" s="297">
        <v>0</v>
      </c>
      <c r="N25" s="298">
        <f>+M25</f>
        <v>0</v>
      </c>
      <c r="O25" s="579">
        <v>0</v>
      </c>
      <c r="P25" s="355">
        <f>IF(O25=0,0,IF(N25&gt;O25,100%,N25/O25))</f>
        <v>0</v>
      </c>
      <c r="Q25" s="72">
        <v>3.3333333333333333E-2</v>
      </c>
      <c r="R25" s="257">
        <f>+P25*Q25</f>
        <v>0</v>
      </c>
      <c r="S25" s="44"/>
      <c r="T25" s="321"/>
    </row>
    <row r="26" spans="1:20" s="32" customFormat="1">
      <c r="A26" s="1367" t="s">
        <v>100</v>
      </c>
      <c r="B26" s="1365" t="s">
        <v>101</v>
      </c>
      <c r="C26" s="1369" t="s">
        <v>22</v>
      </c>
      <c r="D26" s="1371" t="s">
        <v>43</v>
      </c>
      <c r="E26" s="1371" t="s">
        <v>17</v>
      </c>
      <c r="F26" s="1373" t="s">
        <v>52</v>
      </c>
      <c r="G26" s="1387">
        <v>19</v>
      </c>
      <c r="H26" s="1389" t="s">
        <v>102</v>
      </c>
      <c r="I26" s="1371" t="s">
        <v>103</v>
      </c>
      <c r="J26" s="380" t="s">
        <v>104</v>
      </c>
      <c r="K26" s="1400">
        <v>44561</v>
      </c>
      <c r="L26" s="1355" t="s">
        <v>94</v>
      </c>
      <c r="M26" s="302">
        <v>0.21499999999999997</v>
      </c>
      <c r="N26" s="1381">
        <f>+M26/M27</f>
        <v>0.21499999999999997</v>
      </c>
      <c r="O26" s="1383">
        <v>0.21499999999999997</v>
      </c>
      <c r="P26" s="1361">
        <f>IF(O26=0,0,IF(N26&gt;O26,100%,+N26/O26))</f>
        <v>1</v>
      </c>
      <c r="Q26" s="1363">
        <v>3.3333333333333333E-2</v>
      </c>
      <c r="R26" s="1347">
        <f>+P26*Q26</f>
        <v>3.3333333333333333E-2</v>
      </c>
      <c r="S26" s="1365" t="s">
        <v>778</v>
      </c>
      <c r="T26" s="324"/>
    </row>
    <row r="27" spans="1:20" s="32" customFormat="1">
      <c r="A27" s="1368"/>
      <c r="B27" s="1366"/>
      <c r="C27" s="1370"/>
      <c r="D27" s="1372"/>
      <c r="E27" s="1372"/>
      <c r="F27" s="1374"/>
      <c r="G27" s="1388"/>
      <c r="H27" s="1390"/>
      <c r="I27" s="1372"/>
      <c r="J27" s="378" t="s">
        <v>105</v>
      </c>
      <c r="K27" s="1401"/>
      <c r="L27" s="1356"/>
      <c r="M27" s="303">
        <v>1</v>
      </c>
      <c r="N27" s="1382"/>
      <c r="O27" s="1384"/>
      <c r="P27" s="1362"/>
      <c r="Q27" s="1364"/>
      <c r="R27" s="1348"/>
      <c r="S27" s="1366"/>
      <c r="T27" s="324"/>
    </row>
    <row r="28" spans="1:20" s="10" customFormat="1" ht="57" customHeight="1">
      <c r="A28" s="1351" t="s">
        <v>47</v>
      </c>
      <c r="B28" s="1352" t="s">
        <v>48</v>
      </c>
      <c r="C28" s="15" t="s">
        <v>49</v>
      </c>
      <c r="D28" s="16" t="s">
        <v>50</v>
      </c>
      <c r="E28" s="28" t="s">
        <v>51</v>
      </c>
      <c r="F28" s="377" t="s">
        <v>106</v>
      </c>
      <c r="G28" s="373">
        <v>20</v>
      </c>
      <c r="H28" s="352" t="s">
        <v>107</v>
      </c>
      <c r="I28" s="255" t="s">
        <v>108</v>
      </c>
      <c r="J28" s="245" t="s">
        <v>109</v>
      </c>
      <c r="K28" s="235">
        <v>44377</v>
      </c>
      <c r="L28" s="235" t="s">
        <v>76</v>
      </c>
      <c r="M28" s="297">
        <v>0</v>
      </c>
      <c r="N28" s="298">
        <f>+M28</f>
        <v>0</v>
      </c>
      <c r="O28" s="579">
        <v>0</v>
      </c>
      <c r="P28" s="355">
        <f>IF(O28=0,0,IF(N28&gt;O28,100%,N28/O28))</f>
        <v>0</v>
      </c>
      <c r="Q28" s="72">
        <v>3.3333333333333333E-2</v>
      </c>
      <c r="R28" s="257">
        <f>+P28*Q28</f>
        <v>0</v>
      </c>
      <c r="S28" s="239" t="s">
        <v>443</v>
      </c>
      <c r="T28" s="321"/>
    </row>
    <row r="29" spans="1:20" s="10" customFormat="1" ht="89.25">
      <c r="A29" s="1333"/>
      <c r="B29" s="1354"/>
      <c r="C29" s="30" t="s">
        <v>89</v>
      </c>
      <c r="D29" s="28" t="s">
        <v>90</v>
      </c>
      <c r="E29" s="28" t="s">
        <v>39</v>
      </c>
      <c r="F29" s="377" t="s">
        <v>110</v>
      </c>
      <c r="G29" s="373">
        <v>21</v>
      </c>
      <c r="H29" s="352" t="s">
        <v>111</v>
      </c>
      <c r="I29" s="255" t="s">
        <v>112</v>
      </c>
      <c r="J29" s="234" t="s">
        <v>113</v>
      </c>
      <c r="K29" s="235">
        <v>44561</v>
      </c>
      <c r="L29" s="235" t="s">
        <v>85</v>
      </c>
      <c r="M29" s="297">
        <v>0</v>
      </c>
      <c r="N29" s="298">
        <f>+M29</f>
        <v>0</v>
      </c>
      <c r="O29" s="579">
        <v>0</v>
      </c>
      <c r="P29" s="355">
        <f>IF(O29=0,0,IF(N29&gt;O29,100%,N29/O29))</f>
        <v>0</v>
      </c>
      <c r="Q29" s="72">
        <v>3.3333333333333333E-2</v>
      </c>
      <c r="R29" s="257">
        <f>+P29*Q29</f>
        <v>0</v>
      </c>
      <c r="S29" s="239"/>
      <c r="T29" s="321"/>
    </row>
    <row r="30" spans="1:20" s="10" customFormat="1" ht="27" customHeight="1">
      <c r="A30" s="1351" t="s">
        <v>13</v>
      </c>
      <c r="B30" s="1395" t="s">
        <v>14</v>
      </c>
      <c r="C30" s="1337" t="s">
        <v>61</v>
      </c>
      <c r="D30" s="1339" t="s">
        <v>62</v>
      </c>
      <c r="E30" s="1339" t="s">
        <v>114</v>
      </c>
      <c r="F30" s="1341" t="s">
        <v>63</v>
      </c>
      <c r="G30" s="1391">
        <v>22</v>
      </c>
      <c r="H30" s="1345" t="s">
        <v>115</v>
      </c>
      <c r="I30" s="1339" t="s">
        <v>116</v>
      </c>
      <c r="J30" s="380" t="s">
        <v>117</v>
      </c>
      <c r="K30" s="1400">
        <v>44561</v>
      </c>
      <c r="L30" s="1355" t="s">
        <v>94</v>
      </c>
      <c r="M30" s="302">
        <v>0.34749999999999998</v>
      </c>
      <c r="N30" s="1381">
        <f>+M30/M31</f>
        <v>0.34749999999999998</v>
      </c>
      <c r="O30" s="1383">
        <f>+'[1]22 PINAR'!J19</f>
        <v>0.57857142857142851</v>
      </c>
      <c r="P30" s="1361">
        <f>IF(O30=0,0,IF(N30&gt;O30,100%,+N30/O30))</f>
        <v>0.60061728395061731</v>
      </c>
      <c r="Q30" s="1363">
        <v>3.3333333333333333E-2</v>
      </c>
      <c r="R30" s="1347">
        <f>+P30*Q30</f>
        <v>2.0020576131687243E-2</v>
      </c>
      <c r="S30" s="1365" t="s">
        <v>778</v>
      </c>
      <c r="T30" s="321"/>
    </row>
    <row r="31" spans="1:20" s="10" customFormat="1" ht="27" customHeight="1">
      <c r="A31" s="1332"/>
      <c r="B31" s="1335"/>
      <c r="C31" s="1338"/>
      <c r="D31" s="1340"/>
      <c r="E31" s="1340"/>
      <c r="F31" s="1342"/>
      <c r="G31" s="1392"/>
      <c r="H31" s="1346"/>
      <c r="I31" s="1340"/>
      <c r="J31" s="381">
        <v>1</v>
      </c>
      <c r="K31" s="1401"/>
      <c r="L31" s="1356"/>
      <c r="M31" s="303">
        <v>1</v>
      </c>
      <c r="N31" s="1382"/>
      <c r="O31" s="1384"/>
      <c r="P31" s="1362"/>
      <c r="Q31" s="1364"/>
      <c r="R31" s="1348"/>
      <c r="S31" s="1366"/>
      <c r="T31" s="321"/>
    </row>
    <row r="32" spans="1:20" s="10" customFormat="1" ht="30.75" customHeight="1">
      <c r="A32" s="1332"/>
      <c r="B32" s="1335"/>
      <c r="C32" s="1337" t="s">
        <v>23</v>
      </c>
      <c r="D32" s="1339" t="s">
        <v>118</v>
      </c>
      <c r="E32" s="1339" t="s">
        <v>119</v>
      </c>
      <c r="F32" s="1341" t="s">
        <v>44</v>
      </c>
      <c r="G32" s="1391">
        <v>23</v>
      </c>
      <c r="H32" s="1393" t="s">
        <v>120</v>
      </c>
      <c r="I32" s="1396" t="s">
        <v>121</v>
      </c>
      <c r="J32" s="380" t="s">
        <v>122</v>
      </c>
      <c r="K32" s="1400">
        <v>44561</v>
      </c>
      <c r="L32" s="1355" t="s">
        <v>94</v>
      </c>
      <c r="M32" s="406">
        <v>2046135370</v>
      </c>
      <c r="N32" s="1381">
        <f>+M32/M33</f>
        <v>5.5671320691573808E-2</v>
      </c>
      <c r="O32" s="1383">
        <v>0.16</v>
      </c>
      <c r="P32" s="1361">
        <f>IF(O32=0,0,IF(N32&gt;O32,100%,+N32/O32))</f>
        <v>0.34794575432233632</v>
      </c>
      <c r="Q32" s="1363">
        <v>3.3333333333333333E-2</v>
      </c>
      <c r="R32" s="1347">
        <f>+P32*Q32</f>
        <v>1.1598191810744543E-2</v>
      </c>
      <c r="S32" s="1365" t="s">
        <v>778</v>
      </c>
      <c r="T32" s="321"/>
    </row>
    <row r="33" spans="1:20" s="10" customFormat="1" ht="30.75" customHeight="1">
      <c r="A33" s="1333"/>
      <c r="B33" s="1336"/>
      <c r="C33" s="1338"/>
      <c r="D33" s="1340"/>
      <c r="E33" s="1340"/>
      <c r="F33" s="1342"/>
      <c r="G33" s="1392"/>
      <c r="H33" s="1394"/>
      <c r="I33" s="1397"/>
      <c r="J33" s="382">
        <v>36753850000</v>
      </c>
      <c r="K33" s="1401"/>
      <c r="L33" s="1356"/>
      <c r="M33" s="407">
        <v>36753850000</v>
      </c>
      <c r="N33" s="1382"/>
      <c r="O33" s="1384"/>
      <c r="P33" s="1362"/>
      <c r="Q33" s="1364"/>
      <c r="R33" s="1348"/>
      <c r="S33" s="1366"/>
      <c r="T33" s="321"/>
    </row>
    <row r="34" spans="1:20" s="10" customFormat="1" ht="24" customHeight="1">
      <c r="A34" s="1351" t="s">
        <v>123</v>
      </c>
      <c r="B34" s="1395" t="s">
        <v>124</v>
      </c>
      <c r="C34" s="1337" t="s">
        <v>89</v>
      </c>
      <c r="D34" s="1339" t="s">
        <v>90</v>
      </c>
      <c r="E34" s="1339" t="s">
        <v>39</v>
      </c>
      <c r="F34" s="1341" t="s">
        <v>125</v>
      </c>
      <c r="G34" s="1391">
        <v>24</v>
      </c>
      <c r="H34" s="1389" t="s">
        <v>126</v>
      </c>
      <c r="I34" s="1371" t="s">
        <v>127</v>
      </c>
      <c r="J34" s="380" t="s">
        <v>117</v>
      </c>
      <c r="K34" s="1400">
        <v>44561</v>
      </c>
      <c r="L34" s="1355" t="s">
        <v>94</v>
      </c>
      <c r="M34" s="302">
        <v>0.1737982929020665</v>
      </c>
      <c r="N34" s="1381">
        <f>+M34/M35</f>
        <v>0.1737982929020665</v>
      </c>
      <c r="O34" s="1383">
        <v>0.1875</v>
      </c>
      <c r="P34" s="1361">
        <f>IF(O34=0,0,IF(N34&gt;O34,100%,+N34/O34))</f>
        <v>0.92692422881102132</v>
      </c>
      <c r="Q34" s="1363">
        <v>3.3333333333333333E-2</v>
      </c>
      <c r="R34" s="1347">
        <f>+P34*Q34</f>
        <v>3.0897474293700711E-2</v>
      </c>
      <c r="S34" s="1365" t="s">
        <v>778</v>
      </c>
      <c r="T34" s="321"/>
    </row>
    <row r="35" spans="1:20" s="10" customFormat="1" ht="24" customHeight="1">
      <c r="A35" s="1332"/>
      <c r="B35" s="1335"/>
      <c r="C35" s="1338"/>
      <c r="D35" s="1340"/>
      <c r="E35" s="1340"/>
      <c r="F35" s="1342"/>
      <c r="G35" s="1392"/>
      <c r="H35" s="1390"/>
      <c r="I35" s="1372"/>
      <c r="J35" s="381">
        <v>1</v>
      </c>
      <c r="K35" s="1401"/>
      <c r="L35" s="1356"/>
      <c r="M35" s="303">
        <v>1</v>
      </c>
      <c r="N35" s="1382"/>
      <c r="O35" s="1384"/>
      <c r="P35" s="1362"/>
      <c r="Q35" s="1364"/>
      <c r="R35" s="1348"/>
      <c r="S35" s="1366"/>
      <c r="T35" s="321"/>
    </row>
    <row r="36" spans="1:20" s="10" customFormat="1" ht="24" customHeight="1">
      <c r="A36" s="1332"/>
      <c r="B36" s="1335"/>
      <c r="C36" s="1337" t="s">
        <v>89</v>
      </c>
      <c r="D36" s="1339" t="s">
        <v>90</v>
      </c>
      <c r="E36" s="1339" t="s">
        <v>39</v>
      </c>
      <c r="F36" s="1341" t="s">
        <v>125</v>
      </c>
      <c r="G36" s="1391">
        <v>25</v>
      </c>
      <c r="H36" s="1345" t="s">
        <v>128</v>
      </c>
      <c r="I36" s="1371" t="s">
        <v>127</v>
      </c>
      <c r="J36" s="380" t="s">
        <v>117</v>
      </c>
      <c r="K36" s="1400">
        <v>44561</v>
      </c>
      <c r="L36" s="1355" t="s">
        <v>94</v>
      </c>
      <c r="M36" s="302">
        <v>0.1111111111111111</v>
      </c>
      <c r="N36" s="1381">
        <f>+M36/M37</f>
        <v>0.1111111111111111</v>
      </c>
      <c r="O36" s="1383">
        <v>0.1111</v>
      </c>
      <c r="P36" s="1361">
        <f>IF(O36=0,0,IF(N36&gt;O36,100%,+N36/O36))</f>
        <v>1</v>
      </c>
      <c r="Q36" s="1363">
        <v>3.3333333333333333E-2</v>
      </c>
      <c r="R36" s="1347">
        <f>+P36*Q36</f>
        <v>3.3333333333333333E-2</v>
      </c>
      <c r="S36" s="1365" t="s">
        <v>778</v>
      </c>
      <c r="T36" s="321"/>
    </row>
    <row r="37" spans="1:20" s="10" customFormat="1" ht="24" customHeight="1">
      <c r="A37" s="1332"/>
      <c r="B37" s="1335"/>
      <c r="C37" s="1338"/>
      <c r="D37" s="1340"/>
      <c r="E37" s="1340"/>
      <c r="F37" s="1342"/>
      <c r="G37" s="1392"/>
      <c r="H37" s="1346"/>
      <c r="I37" s="1372"/>
      <c r="J37" s="381">
        <v>1</v>
      </c>
      <c r="K37" s="1401"/>
      <c r="L37" s="1356"/>
      <c r="M37" s="303">
        <v>1</v>
      </c>
      <c r="N37" s="1382"/>
      <c r="O37" s="1384"/>
      <c r="P37" s="1362"/>
      <c r="Q37" s="1364"/>
      <c r="R37" s="1348"/>
      <c r="S37" s="1366"/>
      <c r="T37" s="321"/>
    </row>
    <row r="38" spans="1:20" s="10" customFormat="1" ht="24" customHeight="1">
      <c r="A38" s="1332"/>
      <c r="B38" s="1335"/>
      <c r="C38" s="1337" t="s">
        <v>89</v>
      </c>
      <c r="D38" s="1339" t="s">
        <v>90</v>
      </c>
      <c r="E38" s="1339" t="s">
        <v>39</v>
      </c>
      <c r="F38" s="1341" t="s">
        <v>125</v>
      </c>
      <c r="G38" s="1391">
        <v>26</v>
      </c>
      <c r="H38" s="1345" t="s">
        <v>129</v>
      </c>
      <c r="I38" s="1339" t="s">
        <v>127</v>
      </c>
      <c r="J38" s="380" t="s">
        <v>117</v>
      </c>
      <c r="K38" s="1400">
        <v>44561</v>
      </c>
      <c r="L38" s="1355" t="s">
        <v>94</v>
      </c>
      <c r="M38" s="302">
        <v>8.3333333333333329E-2</v>
      </c>
      <c r="N38" s="1381">
        <f>+M38/M39</f>
        <v>8.3333333333333329E-2</v>
      </c>
      <c r="O38" s="1383">
        <v>0.16669999999999999</v>
      </c>
      <c r="P38" s="1361">
        <f>IF(O38=0,0,IF(N38&gt;O38,100%,+N38/O38))</f>
        <v>0.49990001999600081</v>
      </c>
      <c r="Q38" s="1363">
        <v>3.3333333333333333E-2</v>
      </c>
      <c r="R38" s="1347">
        <f>+P38*Q38</f>
        <v>1.6663333999866692E-2</v>
      </c>
      <c r="S38" s="1365" t="s">
        <v>778</v>
      </c>
      <c r="T38" s="321"/>
    </row>
    <row r="39" spans="1:20" s="10" customFormat="1" ht="24" customHeight="1">
      <c r="A39" s="1332"/>
      <c r="B39" s="1335"/>
      <c r="C39" s="1338"/>
      <c r="D39" s="1340"/>
      <c r="E39" s="1340"/>
      <c r="F39" s="1342"/>
      <c r="G39" s="1392"/>
      <c r="H39" s="1346"/>
      <c r="I39" s="1340"/>
      <c r="J39" s="381">
        <v>1</v>
      </c>
      <c r="K39" s="1401"/>
      <c r="L39" s="1356"/>
      <c r="M39" s="303">
        <v>1</v>
      </c>
      <c r="N39" s="1382"/>
      <c r="O39" s="1384"/>
      <c r="P39" s="1362"/>
      <c r="Q39" s="1364"/>
      <c r="R39" s="1348"/>
      <c r="S39" s="1366"/>
      <c r="T39" s="321"/>
    </row>
    <row r="40" spans="1:20" s="10" customFormat="1" ht="28.5" customHeight="1">
      <c r="A40" s="1332"/>
      <c r="B40" s="1335"/>
      <c r="C40" s="1337" t="s">
        <v>89</v>
      </c>
      <c r="D40" s="1339" t="s">
        <v>90</v>
      </c>
      <c r="E40" s="1339" t="s">
        <v>39</v>
      </c>
      <c r="F40" s="1341" t="s">
        <v>125</v>
      </c>
      <c r="G40" s="1391">
        <v>27</v>
      </c>
      <c r="H40" s="1345" t="s">
        <v>130</v>
      </c>
      <c r="I40" s="1339" t="s">
        <v>127</v>
      </c>
      <c r="J40" s="380" t="s">
        <v>131</v>
      </c>
      <c r="K40" s="1400">
        <v>44561</v>
      </c>
      <c r="L40" s="1355" t="s">
        <v>94</v>
      </c>
      <c r="M40" s="302">
        <v>0.15759999999999999</v>
      </c>
      <c r="N40" s="1381">
        <f>+M40/M41</f>
        <v>0.15759999999999999</v>
      </c>
      <c r="O40" s="1383">
        <v>0.15959999999999999</v>
      </c>
      <c r="P40" s="1361">
        <f>IF(O40=0,0,IF(N40&gt;O40,100%,+N40/O40))</f>
        <v>0.98746867167919794</v>
      </c>
      <c r="Q40" s="1363">
        <v>3.3333333333333333E-2</v>
      </c>
      <c r="R40" s="1347">
        <f>+P40*Q40</f>
        <v>3.2915622389306599E-2</v>
      </c>
      <c r="S40" s="1365" t="s">
        <v>778</v>
      </c>
      <c r="T40" s="321"/>
    </row>
    <row r="41" spans="1:20" s="10" customFormat="1" ht="28.5" customHeight="1">
      <c r="A41" s="1333"/>
      <c r="B41" s="1336"/>
      <c r="C41" s="1338"/>
      <c r="D41" s="1340"/>
      <c r="E41" s="1340"/>
      <c r="F41" s="1342"/>
      <c r="G41" s="1392"/>
      <c r="H41" s="1346"/>
      <c r="I41" s="1340"/>
      <c r="J41" s="382" t="s">
        <v>132</v>
      </c>
      <c r="K41" s="1401"/>
      <c r="L41" s="1356"/>
      <c r="M41" s="303">
        <v>1</v>
      </c>
      <c r="N41" s="1382"/>
      <c r="O41" s="1384"/>
      <c r="P41" s="1362"/>
      <c r="Q41" s="1364"/>
      <c r="R41" s="1348"/>
      <c r="S41" s="1366"/>
      <c r="T41" s="321"/>
    </row>
    <row r="42" spans="1:20" s="10" customFormat="1" ht="30.75" customHeight="1">
      <c r="A42" s="1351" t="s">
        <v>29</v>
      </c>
      <c r="B42" s="1395" t="s">
        <v>30</v>
      </c>
      <c r="C42" s="1337" t="s">
        <v>31</v>
      </c>
      <c r="D42" s="1398" t="s">
        <v>133</v>
      </c>
      <c r="E42" s="1339" t="s">
        <v>17</v>
      </c>
      <c r="F42" s="1341" t="s">
        <v>33</v>
      </c>
      <c r="G42" s="1391">
        <v>28</v>
      </c>
      <c r="H42" s="1345" t="s">
        <v>134</v>
      </c>
      <c r="I42" s="1339" t="s">
        <v>135</v>
      </c>
      <c r="J42" s="380" t="s">
        <v>117</v>
      </c>
      <c r="K42" s="1400">
        <v>44561</v>
      </c>
      <c r="L42" s="1355" t="s">
        <v>94</v>
      </c>
      <c r="M42" s="304">
        <v>0</v>
      </c>
      <c r="N42" s="1357">
        <f>+M42/M43</f>
        <v>0</v>
      </c>
      <c r="O42" s="1359">
        <v>0</v>
      </c>
      <c r="P42" s="1361">
        <f>IF(O42=0,0,IF(N42&gt;O42,100%,+N42/O42))</f>
        <v>0</v>
      </c>
      <c r="Q42" s="1363">
        <v>3.3333333333333333E-2</v>
      </c>
      <c r="R42" s="1347">
        <f>+P42*Q42</f>
        <v>0</v>
      </c>
      <c r="S42" s="1402" t="s">
        <v>687</v>
      </c>
      <c r="T42" s="321"/>
    </row>
    <row r="43" spans="1:20" s="10" customFormat="1" ht="30.75" customHeight="1">
      <c r="A43" s="1333"/>
      <c r="B43" s="1336"/>
      <c r="C43" s="1338"/>
      <c r="D43" s="1399"/>
      <c r="E43" s="1340"/>
      <c r="F43" s="1342"/>
      <c r="G43" s="1392"/>
      <c r="H43" s="1346"/>
      <c r="I43" s="1340"/>
      <c r="J43" s="381">
        <v>1</v>
      </c>
      <c r="K43" s="1401"/>
      <c r="L43" s="1356"/>
      <c r="M43" s="303">
        <v>1</v>
      </c>
      <c r="N43" s="1358"/>
      <c r="O43" s="1360"/>
      <c r="P43" s="1362"/>
      <c r="Q43" s="1364"/>
      <c r="R43" s="1348"/>
      <c r="S43" s="1403"/>
      <c r="T43" s="321"/>
    </row>
    <row r="44" spans="1:20" s="10" customFormat="1" ht="33" customHeight="1">
      <c r="A44" s="1351" t="s">
        <v>13</v>
      </c>
      <c r="B44" s="1395" t="s">
        <v>88</v>
      </c>
      <c r="C44" s="1337" t="s">
        <v>22</v>
      </c>
      <c r="D44" s="1339" t="s">
        <v>136</v>
      </c>
      <c r="E44" s="1339" t="s">
        <v>137</v>
      </c>
      <c r="F44" s="1341" t="s">
        <v>138</v>
      </c>
      <c r="G44" s="1391">
        <v>29</v>
      </c>
      <c r="H44" s="1345" t="s">
        <v>139</v>
      </c>
      <c r="I44" s="1339" t="s">
        <v>140</v>
      </c>
      <c r="J44" s="380" t="s">
        <v>117</v>
      </c>
      <c r="K44" s="1400">
        <v>44561</v>
      </c>
      <c r="L44" s="1355" t="s">
        <v>94</v>
      </c>
      <c r="M44" s="304">
        <v>0.27650000000000002</v>
      </c>
      <c r="N44" s="1357">
        <f>+M44/M45</f>
        <v>0.27650000000000002</v>
      </c>
      <c r="O44" s="1359">
        <v>0.35289999999999999</v>
      </c>
      <c r="P44" s="1361">
        <f>IF(O44=0,0,IF(N44&gt;O44,100%,+N44/O44))</f>
        <v>0.78350807594219329</v>
      </c>
      <c r="Q44" s="1363">
        <v>3.3333333333333333E-2</v>
      </c>
      <c r="R44" s="1347">
        <f>+P44*Q44</f>
        <v>2.6116935864739777E-2</v>
      </c>
      <c r="S44" s="1402" t="s">
        <v>745</v>
      </c>
      <c r="T44" s="321"/>
    </row>
    <row r="45" spans="1:20" s="10" customFormat="1" ht="33" customHeight="1">
      <c r="A45" s="1332"/>
      <c r="B45" s="1335"/>
      <c r="C45" s="1338"/>
      <c r="D45" s="1340"/>
      <c r="E45" s="1340"/>
      <c r="F45" s="1342"/>
      <c r="G45" s="1392"/>
      <c r="H45" s="1346"/>
      <c r="I45" s="1340"/>
      <c r="J45" s="381">
        <v>1</v>
      </c>
      <c r="K45" s="1401"/>
      <c r="L45" s="1356"/>
      <c r="M45" s="303">
        <v>1</v>
      </c>
      <c r="N45" s="1358"/>
      <c r="O45" s="1360"/>
      <c r="P45" s="1362"/>
      <c r="Q45" s="1364"/>
      <c r="R45" s="1348"/>
      <c r="S45" s="1403"/>
      <c r="T45" s="321"/>
    </row>
    <row r="46" spans="1:20" s="10" customFormat="1" ht="24.75" customHeight="1">
      <c r="A46" s="1332"/>
      <c r="B46" s="1335"/>
      <c r="C46" s="1337" t="s">
        <v>22</v>
      </c>
      <c r="D46" s="1339" t="s">
        <v>141</v>
      </c>
      <c r="E46" s="1339" t="s">
        <v>137</v>
      </c>
      <c r="F46" s="1341" t="s">
        <v>138</v>
      </c>
      <c r="G46" s="1391">
        <v>30</v>
      </c>
      <c r="H46" s="1345" t="s">
        <v>142</v>
      </c>
      <c r="I46" s="1339" t="s">
        <v>140</v>
      </c>
      <c r="J46" s="380" t="s">
        <v>117</v>
      </c>
      <c r="K46" s="1400">
        <v>44561</v>
      </c>
      <c r="L46" s="1355" t="s">
        <v>94</v>
      </c>
      <c r="M46" s="304">
        <v>0.48333333333333334</v>
      </c>
      <c r="N46" s="1357">
        <f>+M46/M47</f>
        <v>0.48333333333333334</v>
      </c>
      <c r="O46" s="1359">
        <v>0.66669999999999996</v>
      </c>
      <c r="P46" s="1361">
        <f>IF(O46=0,0,IF(N46&gt;O46,100%,+N46/O46))</f>
        <v>0.72496375181240946</v>
      </c>
      <c r="Q46" s="1363">
        <v>3.3333333333333333E-2</v>
      </c>
      <c r="R46" s="1347">
        <f>+P46*Q46</f>
        <v>2.416545839374698E-2</v>
      </c>
      <c r="S46" s="1402" t="s">
        <v>764</v>
      </c>
      <c r="T46" s="321"/>
    </row>
    <row r="47" spans="1:20" s="10" customFormat="1" ht="24.75" customHeight="1">
      <c r="A47" s="1333"/>
      <c r="B47" s="1336"/>
      <c r="C47" s="1338"/>
      <c r="D47" s="1340"/>
      <c r="E47" s="1340"/>
      <c r="F47" s="1342"/>
      <c r="G47" s="1392"/>
      <c r="H47" s="1346"/>
      <c r="I47" s="1340"/>
      <c r="J47" s="381">
        <v>1</v>
      </c>
      <c r="K47" s="1401"/>
      <c r="L47" s="1356"/>
      <c r="M47" s="303">
        <v>1</v>
      </c>
      <c r="N47" s="1358"/>
      <c r="O47" s="1360"/>
      <c r="P47" s="1362"/>
      <c r="Q47" s="1364"/>
      <c r="R47" s="1348"/>
      <c r="S47" s="1403"/>
      <c r="T47" s="321"/>
    </row>
    <row r="48" spans="1:20" s="32" customFormat="1" ht="26.25">
      <c r="A48" s="31"/>
      <c r="C48" s="33"/>
      <c r="D48" s="33"/>
      <c r="E48" s="33"/>
      <c r="F48" s="34"/>
      <c r="G48" s="35"/>
      <c r="H48" s="1310" t="s">
        <v>214</v>
      </c>
      <c r="I48" s="1311"/>
      <c r="J48" s="1311"/>
      <c r="K48" s="1311"/>
      <c r="L48" s="1311"/>
      <c r="M48" s="1311"/>
      <c r="N48" s="236">
        <f>AVERAGE(N6:N47)</f>
        <v>0.32710201058152572</v>
      </c>
      <c r="O48" s="236">
        <f>AVERAGE(O6:O47)</f>
        <v>0.3684595238095239</v>
      </c>
      <c r="P48" s="426">
        <f>IF(O48=0,0,IF(N48&gt;O48,100%,N48/O48))</f>
        <v>0.88775561342423581</v>
      </c>
      <c r="Q48" s="237">
        <f>SUM(Q6:Q47)</f>
        <v>0.99999999999999989</v>
      </c>
      <c r="R48" s="237">
        <f>SUM(R6:R47)</f>
        <v>0.53210812043082956</v>
      </c>
    </row>
    <row r="49" spans="1:15" s="32" customFormat="1" ht="26.25">
      <c r="A49" s="31"/>
      <c r="C49" s="33"/>
      <c r="D49" s="33"/>
      <c r="E49" s="33"/>
      <c r="F49" s="34"/>
      <c r="G49" s="35"/>
      <c r="H49" s="36"/>
      <c r="I49" s="36"/>
      <c r="J49" s="36"/>
      <c r="K49" s="36"/>
      <c r="L49" s="36"/>
      <c r="M49" s="36"/>
      <c r="O49" s="324"/>
    </row>
    <row r="50" spans="1:15" s="32" customFormat="1" ht="26.25">
      <c r="A50" s="31"/>
      <c r="C50" s="33"/>
      <c r="D50" s="33"/>
      <c r="E50" s="33"/>
      <c r="F50" s="34"/>
      <c r="G50" s="35"/>
      <c r="H50" s="36"/>
      <c r="I50" s="36"/>
      <c r="J50" s="36"/>
      <c r="K50" s="36"/>
      <c r="L50" s="36"/>
      <c r="M50" s="36"/>
      <c r="O50" s="324"/>
    </row>
    <row r="51" spans="1:15" s="32" customFormat="1" ht="26.25">
      <c r="A51" s="31"/>
      <c r="C51" s="33"/>
      <c r="D51" s="33"/>
      <c r="E51" s="33"/>
      <c r="F51" s="34"/>
      <c r="G51" s="35"/>
      <c r="H51" s="36"/>
      <c r="I51" s="36"/>
      <c r="J51" s="36"/>
      <c r="K51" s="36"/>
      <c r="L51" s="36"/>
      <c r="M51" s="36"/>
      <c r="O51" s="324"/>
    </row>
    <row r="52" spans="1:15" s="32" customFormat="1" ht="26.25">
      <c r="A52" s="31"/>
      <c r="C52" s="33"/>
      <c r="D52" s="33"/>
      <c r="E52" s="33"/>
      <c r="F52" s="34"/>
      <c r="G52" s="35"/>
      <c r="H52" s="36"/>
      <c r="I52" s="36"/>
      <c r="J52" s="36"/>
      <c r="K52" s="36"/>
      <c r="L52" s="36"/>
      <c r="M52" s="36"/>
      <c r="O52" s="324"/>
    </row>
    <row r="53" spans="1:15" s="32" customFormat="1" ht="26.25">
      <c r="A53" s="31"/>
      <c r="C53" s="33"/>
      <c r="D53" s="33"/>
      <c r="E53" s="33"/>
      <c r="F53" s="34"/>
      <c r="G53" s="35"/>
      <c r="H53" s="36"/>
      <c r="I53" s="36"/>
      <c r="J53" s="36"/>
      <c r="K53" s="36"/>
      <c r="L53" s="36"/>
      <c r="M53" s="36"/>
      <c r="O53" s="324"/>
    </row>
    <row r="54" spans="1:15" s="32" customFormat="1" ht="26.25">
      <c r="A54" s="31"/>
      <c r="C54" s="33"/>
      <c r="D54" s="33"/>
      <c r="E54" s="33"/>
      <c r="F54" s="34"/>
      <c r="G54" s="35"/>
      <c r="H54" s="36"/>
      <c r="I54" s="36"/>
      <c r="J54" s="36"/>
      <c r="K54" s="36"/>
      <c r="L54" s="36"/>
      <c r="M54" s="36"/>
      <c r="O54" s="324"/>
    </row>
    <row r="55" spans="1:15" s="32" customFormat="1" ht="26.25">
      <c r="A55" s="31"/>
      <c r="C55" s="33"/>
      <c r="D55" s="33"/>
      <c r="E55" s="33"/>
      <c r="F55" s="34"/>
      <c r="G55" s="37"/>
      <c r="O55" s="324"/>
    </row>
    <row r="56" spans="1:15" s="32" customFormat="1">
      <c r="A56" s="38"/>
      <c r="C56" s="33"/>
      <c r="D56" s="33"/>
      <c r="E56" s="33"/>
      <c r="F56" s="34"/>
      <c r="G56" s="39"/>
      <c r="O56" s="324"/>
    </row>
    <row r="57" spans="1:15" s="32" customFormat="1">
      <c r="A57" s="38"/>
      <c r="C57" s="33"/>
      <c r="D57" s="33"/>
      <c r="E57" s="33"/>
      <c r="F57" s="34"/>
      <c r="G57" s="39"/>
      <c r="O57" s="324"/>
    </row>
    <row r="58" spans="1:15" s="32" customFormat="1">
      <c r="A58" s="38"/>
      <c r="C58" s="33"/>
      <c r="D58" s="33"/>
      <c r="E58" s="33"/>
      <c r="F58" s="34"/>
      <c r="G58" s="39"/>
      <c r="O58" s="324"/>
    </row>
    <row r="59" spans="1:15">
      <c r="A59" s="62"/>
      <c r="F59" s="40"/>
    </row>
    <row r="60" spans="1:15">
      <c r="A60" s="62"/>
      <c r="F60" s="40"/>
    </row>
    <row r="61" spans="1:15">
      <c r="A61" s="62"/>
      <c r="F61" s="40"/>
    </row>
    <row r="62" spans="1:15">
      <c r="A62" s="62"/>
      <c r="F62" s="40"/>
    </row>
    <row r="63" spans="1:15">
      <c r="A63" s="62"/>
      <c r="F63" s="40"/>
    </row>
    <row r="64" spans="1:15">
      <c r="A64" s="62"/>
      <c r="F64" s="40"/>
    </row>
    <row r="65" spans="1:6">
      <c r="A65" s="62"/>
      <c r="F65" s="40"/>
    </row>
    <row r="66" spans="1:6">
      <c r="A66" s="62"/>
      <c r="F66" s="40"/>
    </row>
    <row r="67" spans="1:6">
      <c r="A67" s="62"/>
      <c r="F67" s="40"/>
    </row>
    <row r="68" spans="1:6">
      <c r="A68" s="62"/>
      <c r="F68" s="40"/>
    </row>
    <row r="69" spans="1:6">
      <c r="A69" s="62"/>
    </row>
    <row r="70" spans="1:6">
      <c r="A70" s="62"/>
    </row>
    <row r="71" spans="1:6">
      <c r="A71" s="62"/>
    </row>
  </sheetData>
  <autoFilter ref="A5:W48" xr:uid="{00000000-0009-0000-0000-000000000000}">
    <filterColumn colId="6" showButton="0"/>
  </autoFilter>
  <mergeCells count="214">
    <mergeCell ref="Q42:Q43"/>
    <mergeCell ref="R42:R43"/>
    <mergeCell ref="S42:S43"/>
    <mergeCell ref="N42:N43"/>
    <mergeCell ref="O42:O43"/>
    <mergeCell ref="N40:N41"/>
    <mergeCell ref="O40:O41"/>
    <mergeCell ref="R46:R47"/>
    <mergeCell ref="S46:S47"/>
    <mergeCell ref="N46:N47"/>
    <mergeCell ref="O46:O47"/>
    <mergeCell ref="Q46:Q47"/>
    <mergeCell ref="Q44:Q45"/>
    <mergeCell ref="R44:R45"/>
    <mergeCell ref="S44:S45"/>
    <mergeCell ref="N44:N45"/>
    <mergeCell ref="O44:O45"/>
    <mergeCell ref="R40:R41"/>
    <mergeCell ref="S40:S41"/>
    <mergeCell ref="P42:P43"/>
    <mergeCell ref="P44:P45"/>
    <mergeCell ref="P46:P47"/>
    <mergeCell ref="K4:K5"/>
    <mergeCell ref="K7:K8"/>
    <mergeCell ref="K23:K24"/>
    <mergeCell ref="K26:K27"/>
    <mergeCell ref="K30:K31"/>
    <mergeCell ref="K32:K33"/>
    <mergeCell ref="K34:K35"/>
    <mergeCell ref="I46:I47"/>
    <mergeCell ref="L46:L47"/>
    <mergeCell ref="L44:L45"/>
    <mergeCell ref="L42:L43"/>
    <mergeCell ref="K36:K37"/>
    <mergeCell ref="K38:K39"/>
    <mergeCell ref="K40:K41"/>
    <mergeCell ref="K42:K43"/>
    <mergeCell ref="K44:K45"/>
    <mergeCell ref="K46:K47"/>
    <mergeCell ref="A44:A47"/>
    <mergeCell ref="B44:B47"/>
    <mergeCell ref="C44:C45"/>
    <mergeCell ref="D44:D45"/>
    <mergeCell ref="E44:E45"/>
    <mergeCell ref="F44:F45"/>
    <mergeCell ref="G42:G43"/>
    <mergeCell ref="H42:H43"/>
    <mergeCell ref="I42:I43"/>
    <mergeCell ref="A42:A43"/>
    <mergeCell ref="B42:B43"/>
    <mergeCell ref="C42:C43"/>
    <mergeCell ref="D42:D43"/>
    <mergeCell ref="E42:E43"/>
    <mergeCell ref="F42:F43"/>
    <mergeCell ref="C46:C47"/>
    <mergeCell ref="D46:D47"/>
    <mergeCell ref="E46:E47"/>
    <mergeCell ref="F46:F47"/>
    <mergeCell ref="G46:G47"/>
    <mergeCell ref="H46:H47"/>
    <mergeCell ref="G44:G45"/>
    <mergeCell ref="H44:H45"/>
    <mergeCell ref="I44:I45"/>
    <mergeCell ref="R38:R39"/>
    <mergeCell ref="S38:S39"/>
    <mergeCell ref="C40:C41"/>
    <mergeCell ref="D40:D41"/>
    <mergeCell ref="E40:E41"/>
    <mergeCell ref="F40:F41"/>
    <mergeCell ref="G40:G41"/>
    <mergeCell ref="H40:H41"/>
    <mergeCell ref="I40:I41"/>
    <mergeCell ref="L40:L41"/>
    <mergeCell ref="I38:I39"/>
    <mergeCell ref="L38:L39"/>
    <mergeCell ref="N38:N39"/>
    <mergeCell ref="O38:O39"/>
    <mergeCell ref="Q38:Q39"/>
    <mergeCell ref="C38:C39"/>
    <mergeCell ref="D38:D39"/>
    <mergeCell ref="E38:E39"/>
    <mergeCell ref="F38:F39"/>
    <mergeCell ref="G38:G39"/>
    <mergeCell ref="H38:H39"/>
    <mergeCell ref="R36:R37"/>
    <mergeCell ref="S36:S37"/>
    <mergeCell ref="R34:R35"/>
    <mergeCell ref="S34:S35"/>
    <mergeCell ref="C36:C37"/>
    <mergeCell ref="D36:D37"/>
    <mergeCell ref="E36:E37"/>
    <mergeCell ref="F36:F37"/>
    <mergeCell ref="G36:G37"/>
    <mergeCell ref="H36:H37"/>
    <mergeCell ref="I36:I37"/>
    <mergeCell ref="L36:L37"/>
    <mergeCell ref="I34:I35"/>
    <mergeCell ref="L34:L35"/>
    <mergeCell ref="N34:N35"/>
    <mergeCell ref="O34:O35"/>
    <mergeCell ref="P34:P35"/>
    <mergeCell ref="Q34:Q35"/>
    <mergeCell ref="Q32:Q33"/>
    <mergeCell ref="A30:A33"/>
    <mergeCell ref="B30:B33"/>
    <mergeCell ref="P36:P37"/>
    <mergeCell ref="P38:P39"/>
    <mergeCell ref="P40:P41"/>
    <mergeCell ref="N36:N37"/>
    <mergeCell ref="O36:O37"/>
    <mergeCell ref="Q36:Q37"/>
    <mergeCell ref="Q40:Q41"/>
    <mergeCell ref="A34:A41"/>
    <mergeCell ref="B34:B41"/>
    <mergeCell ref="C34:C35"/>
    <mergeCell ref="D34:D35"/>
    <mergeCell ref="E34:E35"/>
    <mergeCell ref="F34:F35"/>
    <mergeCell ref="G34:G35"/>
    <mergeCell ref="H34:H35"/>
    <mergeCell ref="I32:I33"/>
    <mergeCell ref="P30:P31"/>
    <mergeCell ref="Q30:Q31"/>
    <mergeCell ref="R30:R31"/>
    <mergeCell ref="S30:S31"/>
    <mergeCell ref="C32:C33"/>
    <mergeCell ref="D32:D33"/>
    <mergeCell ref="E32:E33"/>
    <mergeCell ref="F32:F33"/>
    <mergeCell ref="G32:G33"/>
    <mergeCell ref="H32:H33"/>
    <mergeCell ref="G30:G31"/>
    <mergeCell ref="H30:H31"/>
    <mergeCell ref="I30:I31"/>
    <mergeCell ref="L30:L31"/>
    <mergeCell ref="N30:N31"/>
    <mergeCell ref="O30:O31"/>
    <mergeCell ref="C30:C31"/>
    <mergeCell ref="D30:D31"/>
    <mergeCell ref="E30:E31"/>
    <mergeCell ref="F30:F31"/>
    <mergeCell ref="R32:R33"/>
    <mergeCell ref="S32:S33"/>
    <mergeCell ref="L32:L33"/>
    <mergeCell ref="N32:N33"/>
    <mergeCell ref="O32:O33"/>
    <mergeCell ref="P32:P33"/>
    <mergeCell ref="R26:R27"/>
    <mergeCell ref="S26:S27"/>
    <mergeCell ref="A28:A29"/>
    <mergeCell ref="B28:B29"/>
    <mergeCell ref="G26:G27"/>
    <mergeCell ref="H26:H27"/>
    <mergeCell ref="I26:I27"/>
    <mergeCell ref="L26:L27"/>
    <mergeCell ref="N26:N27"/>
    <mergeCell ref="O26:O27"/>
    <mergeCell ref="P23:P24"/>
    <mergeCell ref="Q23:Q24"/>
    <mergeCell ref="R23:R24"/>
    <mergeCell ref="S23:S24"/>
    <mergeCell ref="A26:A27"/>
    <mergeCell ref="B26:B27"/>
    <mergeCell ref="C26:C27"/>
    <mergeCell ref="D26:D27"/>
    <mergeCell ref="E26:E27"/>
    <mergeCell ref="F26:F27"/>
    <mergeCell ref="G23:G24"/>
    <mergeCell ref="H23:H24"/>
    <mergeCell ref="I23:I24"/>
    <mergeCell ref="L23:L24"/>
    <mergeCell ref="N23:N24"/>
    <mergeCell ref="O23:O24"/>
    <mergeCell ref="A23:A24"/>
    <mergeCell ref="B23:B24"/>
    <mergeCell ref="C23:C24"/>
    <mergeCell ref="D23:D24"/>
    <mergeCell ref="E23:E24"/>
    <mergeCell ref="F23:F24"/>
    <mergeCell ref="P26:P27"/>
    <mergeCell ref="Q26:Q27"/>
    <mergeCell ref="B14:B19"/>
    <mergeCell ref="A21:A22"/>
    <mergeCell ref="B21:B22"/>
    <mergeCell ref="I7:I8"/>
    <mergeCell ref="L7:L8"/>
    <mergeCell ref="N7:N8"/>
    <mergeCell ref="O7:O8"/>
    <mergeCell ref="P7:P8"/>
    <mergeCell ref="Q7:Q8"/>
    <mergeCell ref="H48:M48"/>
    <mergeCell ref="A1:S1"/>
    <mergeCell ref="A2:S2"/>
    <mergeCell ref="A4:B4"/>
    <mergeCell ref="C4:F4"/>
    <mergeCell ref="G4:H5"/>
    <mergeCell ref="I4:I5"/>
    <mergeCell ref="J4:J5"/>
    <mergeCell ref="L4:L5"/>
    <mergeCell ref="M4:P4"/>
    <mergeCell ref="Q4:Q5"/>
    <mergeCell ref="R4:R5"/>
    <mergeCell ref="S4:S5"/>
    <mergeCell ref="A6:A8"/>
    <mergeCell ref="B6:B8"/>
    <mergeCell ref="C7:C8"/>
    <mergeCell ref="D7:D8"/>
    <mergeCell ref="E7:E8"/>
    <mergeCell ref="F7:F8"/>
    <mergeCell ref="G7:G8"/>
    <mergeCell ref="H7:H8"/>
    <mergeCell ref="R7:R8"/>
    <mergeCell ref="S7:S8"/>
    <mergeCell ref="A14:A19"/>
  </mergeCells>
  <conditionalFormatting sqref="P6">
    <cfRule type="iconSet" priority="39">
      <iconSet iconSet="3TrafficLights2">
        <cfvo type="percent" val="0"/>
        <cfvo type="num" val="0.6"/>
        <cfvo type="num" val="0.8"/>
      </iconSet>
    </cfRule>
  </conditionalFormatting>
  <conditionalFormatting sqref="P7:P8">
    <cfRule type="iconSet" priority="18">
      <iconSet iconSet="3TrafficLights2">
        <cfvo type="percent" val="0"/>
        <cfvo type="num" val="0.6"/>
        <cfvo type="num" val="0.8"/>
      </iconSet>
    </cfRule>
  </conditionalFormatting>
  <conditionalFormatting sqref="P25">
    <cfRule type="iconSet" priority="7">
      <iconSet iconSet="3TrafficLights2">
        <cfvo type="percent" val="0"/>
        <cfvo type="num" val="0.6"/>
        <cfvo type="num" val="0.8"/>
      </iconSet>
    </cfRule>
  </conditionalFormatting>
  <conditionalFormatting sqref="P9:P22">
    <cfRule type="iconSet" priority="8">
      <iconSet iconSet="3TrafficLights2">
        <cfvo type="percent" val="0"/>
        <cfvo type="num" val="0.6"/>
        <cfvo type="num" val="0.8"/>
      </iconSet>
    </cfRule>
  </conditionalFormatting>
  <conditionalFormatting sqref="P28:P29">
    <cfRule type="iconSet" priority="6">
      <iconSet iconSet="3TrafficLights2">
        <cfvo type="percent" val="0"/>
        <cfvo type="num" val="0.6"/>
        <cfvo type="num" val="0.8"/>
      </iconSet>
    </cfRule>
  </conditionalFormatting>
  <conditionalFormatting sqref="P23:P24">
    <cfRule type="iconSet" priority="5">
      <iconSet iconSet="3TrafficLights2">
        <cfvo type="percent" val="0"/>
        <cfvo type="num" val="0.6"/>
        <cfvo type="num" val="0.8"/>
      </iconSet>
    </cfRule>
  </conditionalFormatting>
  <conditionalFormatting sqref="P26:P27">
    <cfRule type="iconSet" priority="4">
      <iconSet iconSet="3TrafficLights2">
        <cfvo type="percent" val="0"/>
        <cfvo type="num" val="0.6"/>
        <cfvo type="num" val="0.8"/>
      </iconSet>
    </cfRule>
  </conditionalFormatting>
  <conditionalFormatting sqref="P30:P31">
    <cfRule type="iconSet" priority="3">
      <iconSet iconSet="3TrafficLights2">
        <cfvo type="percent" val="0"/>
        <cfvo type="num" val="0.6"/>
        <cfvo type="num" val="0.8"/>
      </iconSet>
    </cfRule>
  </conditionalFormatting>
  <conditionalFormatting sqref="P32:P47">
    <cfRule type="iconSet" priority="2">
      <iconSet iconSet="3TrafficLights2">
        <cfvo type="percent" val="0"/>
        <cfvo type="num" val="0.6"/>
        <cfvo type="num" val="0.8"/>
      </iconSet>
    </cfRule>
  </conditionalFormatting>
  <conditionalFormatting sqref="P48">
    <cfRule type="iconSet" priority="1">
      <iconSet iconSet="3TrafficLights2">
        <cfvo type="percent" val="0"/>
        <cfvo type="num" val="0.6"/>
        <cfvo type="num" val="0.8"/>
      </iconSet>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S23"/>
  <sheetViews>
    <sheetView workbookViewId="0">
      <selection activeCell="N39" sqref="N39"/>
    </sheetView>
  </sheetViews>
  <sheetFormatPr baseColWidth="10" defaultRowHeight="15"/>
  <cols>
    <col min="1" max="1" width="10.375" style="247" customWidth="1"/>
    <col min="2" max="2" width="19.25" style="582" hidden="1" customWidth="1"/>
    <col min="3" max="3" width="29.625" style="63" customWidth="1"/>
    <col min="4" max="4" width="25.25" style="247" customWidth="1"/>
    <col min="5" max="5" width="24.125" style="247" customWidth="1"/>
    <col min="6" max="6" width="13.625" style="247" hidden="1" customWidth="1"/>
    <col min="7" max="7" width="15.625" style="261" hidden="1" customWidth="1"/>
    <col min="8" max="14" width="11" style="247"/>
    <col min="15" max="15" width="11" style="982"/>
    <col min="16" max="16" width="11.75" style="247" hidden="1" customWidth="1"/>
    <col min="17" max="17" width="0" style="247" hidden="1" customWidth="1"/>
    <col min="18" max="18" width="33.5" style="247" customWidth="1"/>
    <col min="19" max="16384" width="11" style="247"/>
  </cols>
  <sheetData>
    <row r="1" spans="1:19" ht="23.25">
      <c r="A1" s="1656" t="s">
        <v>445</v>
      </c>
      <c r="B1" s="1656"/>
      <c r="C1" s="1656"/>
      <c r="D1" s="1656"/>
      <c r="E1" s="1656"/>
      <c r="F1" s="1656"/>
      <c r="G1" s="1656"/>
      <c r="H1" s="1656"/>
      <c r="I1" s="1656"/>
      <c r="J1" s="1656"/>
      <c r="K1" s="1656"/>
      <c r="L1" s="1656"/>
      <c r="M1" s="1656"/>
      <c r="N1" s="1656"/>
      <c r="O1" s="1656"/>
      <c r="P1" s="1656"/>
      <c r="Q1" s="1656"/>
      <c r="R1" s="1656"/>
    </row>
    <row r="2" spans="1:19" ht="18">
      <c r="A2" s="1657" t="s">
        <v>149</v>
      </c>
      <c r="B2" s="1657"/>
      <c r="C2" s="1657"/>
      <c r="D2" s="1657"/>
      <c r="E2" s="1657"/>
      <c r="F2" s="1657"/>
      <c r="G2" s="1657"/>
      <c r="H2" s="1657"/>
      <c r="I2" s="1657"/>
      <c r="J2" s="1657"/>
      <c r="K2" s="1657"/>
      <c r="L2" s="1657"/>
      <c r="M2" s="1657"/>
      <c r="N2" s="1657"/>
      <c r="O2" s="1657"/>
      <c r="P2" s="1657"/>
      <c r="Q2" s="1657"/>
      <c r="R2" s="1657"/>
    </row>
    <row r="3" spans="1:19" ht="18">
      <c r="A3" s="1657" t="s">
        <v>1295</v>
      </c>
      <c r="B3" s="1657"/>
      <c r="C3" s="1657"/>
      <c r="D3" s="1657"/>
      <c r="E3" s="1657"/>
      <c r="F3" s="1657"/>
      <c r="G3" s="1657"/>
      <c r="H3" s="1657"/>
      <c r="I3" s="1657"/>
      <c r="J3" s="1657"/>
      <c r="K3" s="1657"/>
      <c r="L3" s="1657"/>
      <c r="M3" s="1657"/>
      <c r="N3" s="1657"/>
      <c r="O3" s="1657"/>
      <c r="P3" s="1657"/>
      <c r="Q3" s="1657"/>
      <c r="R3" s="1657"/>
    </row>
    <row r="4" spans="1:19" ht="15.75" thickBot="1">
      <c r="A4" s="1658"/>
      <c r="B4" s="1658"/>
      <c r="C4" s="1658"/>
      <c r="D4" s="1658"/>
      <c r="E4" s="1658"/>
      <c r="F4" s="1658"/>
      <c r="G4" s="1658"/>
    </row>
    <row r="5" spans="1:19" ht="15" customHeight="1">
      <c r="A5" s="1659" t="s">
        <v>446</v>
      </c>
      <c r="B5" s="1659" t="s">
        <v>447</v>
      </c>
      <c r="C5" s="1659" t="s">
        <v>152</v>
      </c>
      <c r="D5" s="1659" t="s">
        <v>153</v>
      </c>
      <c r="E5" s="1659" t="s">
        <v>448</v>
      </c>
      <c r="F5" s="1661" t="s">
        <v>6</v>
      </c>
      <c r="G5" s="1661" t="s">
        <v>449</v>
      </c>
      <c r="H5" s="1420" t="s">
        <v>1296</v>
      </c>
      <c r="I5" s="1420"/>
      <c r="J5" s="1420"/>
      <c r="K5" s="1420"/>
      <c r="L5" s="1420" t="s">
        <v>1297</v>
      </c>
      <c r="M5" s="1420"/>
      <c r="N5" s="1420"/>
      <c r="O5" s="1420"/>
      <c r="P5" s="1663" t="s">
        <v>154</v>
      </c>
      <c r="Q5" s="1664" t="s">
        <v>155</v>
      </c>
      <c r="R5" s="1655" t="s">
        <v>143</v>
      </c>
    </row>
    <row r="6" spans="1:19" s="250" customFormat="1" ht="32.25" customHeight="1" thickBot="1">
      <c r="A6" s="1660"/>
      <c r="B6" s="1660"/>
      <c r="C6" s="1660"/>
      <c r="D6" s="1660"/>
      <c r="E6" s="1660"/>
      <c r="F6" s="1662"/>
      <c r="G6" s="1662"/>
      <c r="H6" s="951" t="s">
        <v>144</v>
      </c>
      <c r="I6" s="614" t="s">
        <v>145</v>
      </c>
      <c r="J6" s="615" t="s">
        <v>146</v>
      </c>
      <c r="K6" s="951" t="s">
        <v>147</v>
      </c>
      <c r="L6" s="951" t="s">
        <v>144</v>
      </c>
      <c r="M6" s="954" t="s">
        <v>631</v>
      </c>
      <c r="N6" s="953" t="s">
        <v>643</v>
      </c>
      <c r="O6" s="983" t="s">
        <v>633</v>
      </c>
      <c r="P6" s="1663"/>
      <c r="Q6" s="1664"/>
      <c r="R6" s="1655"/>
    </row>
    <row r="7" spans="1:19" s="254" customFormat="1" ht="191.25">
      <c r="A7" s="949">
        <v>1</v>
      </c>
      <c r="B7" s="616" t="s">
        <v>450</v>
      </c>
      <c r="C7" s="617" t="s">
        <v>451</v>
      </c>
      <c r="D7" s="617" t="s">
        <v>452</v>
      </c>
      <c r="E7" s="617" t="s">
        <v>453</v>
      </c>
      <c r="F7" s="950">
        <v>44255</v>
      </c>
      <c r="G7" s="618" t="s">
        <v>454</v>
      </c>
      <c r="H7" s="952">
        <v>0.3</v>
      </c>
      <c r="I7" s="943">
        <v>0.3</v>
      </c>
      <c r="J7" s="947">
        <v>0</v>
      </c>
      <c r="K7" s="943">
        <v>0</v>
      </c>
      <c r="L7" s="948">
        <v>1</v>
      </c>
      <c r="M7" s="944">
        <v>1</v>
      </c>
      <c r="N7" s="948">
        <v>1</v>
      </c>
      <c r="O7" s="984">
        <v>1</v>
      </c>
      <c r="P7" s="626">
        <f>1/7</f>
        <v>0.14285714285714285</v>
      </c>
      <c r="Q7" s="627">
        <f>+O7*P7</f>
        <v>0.14285714285714285</v>
      </c>
      <c r="R7" s="721" t="s">
        <v>1298</v>
      </c>
    </row>
    <row r="8" spans="1:19" s="254" customFormat="1" ht="30" customHeight="1">
      <c r="A8" s="1645">
        <v>2</v>
      </c>
      <c r="B8" s="1646" t="s">
        <v>455</v>
      </c>
      <c r="C8" s="1647" t="s">
        <v>456</v>
      </c>
      <c r="D8" s="1647" t="s">
        <v>457</v>
      </c>
      <c r="E8" s="719" t="s">
        <v>458</v>
      </c>
      <c r="F8" s="1648">
        <v>44255</v>
      </c>
      <c r="G8" s="1644" t="s">
        <v>454</v>
      </c>
      <c r="H8" s="258">
        <v>2</v>
      </c>
      <c r="I8" s="1636">
        <v>0.33333333333333331</v>
      </c>
      <c r="J8" s="1637">
        <v>0</v>
      </c>
      <c r="K8" s="1638">
        <v>0</v>
      </c>
      <c r="L8" s="619">
        <v>6</v>
      </c>
      <c r="M8" s="1640">
        <v>1</v>
      </c>
      <c r="N8" s="1641">
        <v>1</v>
      </c>
      <c r="O8" s="1652">
        <v>1</v>
      </c>
      <c r="P8" s="1629">
        <f>1/7</f>
        <v>0.14285714285714285</v>
      </c>
      <c r="Q8" s="1630">
        <f t="shared" ref="Q8" si="0">+O8*P8</f>
        <v>0.14285714285714285</v>
      </c>
      <c r="R8" s="1653" t="s">
        <v>1299</v>
      </c>
    </row>
    <row r="9" spans="1:19" s="254" customFormat="1" ht="30">
      <c r="A9" s="1645"/>
      <c r="B9" s="1646"/>
      <c r="C9" s="1647"/>
      <c r="D9" s="1647"/>
      <c r="E9" s="617" t="s">
        <v>459</v>
      </c>
      <c r="F9" s="1648"/>
      <c r="G9" s="1644"/>
      <c r="H9" s="354">
        <v>6</v>
      </c>
      <c r="I9" s="1636"/>
      <c r="J9" s="1637"/>
      <c r="K9" s="1639"/>
      <c r="L9" s="620">
        <v>6</v>
      </c>
      <c r="M9" s="1640"/>
      <c r="N9" s="1641"/>
      <c r="O9" s="1643"/>
      <c r="P9" s="1629"/>
      <c r="Q9" s="1630"/>
      <c r="R9" s="1654"/>
    </row>
    <row r="10" spans="1:19" s="254" customFormat="1" ht="191.25">
      <c r="A10" s="945">
        <v>3</v>
      </c>
      <c r="B10" s="621" t="s">
        <v>460</v>
      </c>
      <c r="C10" s="622" t="s">
        <v>461</v>
      </c>
      <c r="D10" s="622" t="s">
        <v>462</v>
      </c>
      <c r="E10" s="622" t="s">
        <v>463</v>
      </c>
      <c r="F10" s="946">
        <v>44286</v>
      </c>
      <c r="G10" s="623" t="s">
        <v>464</v>
      </c>
      <c r="H10" s="952">
        <v>0.5</v>
      </c>
      <c r="I10" s="941">
        <v>0.5</v>
      </c>
      <c r="J10" s="942">
        <v>0</v>
      </c>
      <c r="K10" s="943">
        <v>0</v>
      </c>
      <c r="L10" s="624">
        <v>1</v>
      </c>
      <c r="M10" s="625">
        <v>1</v>
      </c>
      <c r="N10" s="624">
        <v>1</v>
      </c>
      <c r="O10" s="985">
        <v>1</v>
      </c>
      <c r="P10" s="626">
        <f>1/7</f>
        <v>0.14285714285714285</v>
      </c>
      <c r="Q10" s="627">
        <f>+O10*P10</f>
        <v>0.14285714285714285</v>
      </c>
      <c r="R10" s="721" t="s">
        <v>1300</v>
      </c>
    </row>
    <row r="11" spans="1:19" ht="30" customHeight="1">
      <c r="A11" s="1645">
        <v>4</v>
      </c>
      <c r="B11" s="1646" t="s">
        <v>465</v>
      </c>
      <c r="C11" s="1647" t="s">
        <v>466</v>
      </c>
      <c r="D11" s="1647" t="s">
        <v>467</v>
      </c>
      <c r="E11" s="719" t="s">
        <v>468</v>
      </c>
      <c r="F11" s="1648">
        <v>44323</v>
      </c>
      <c r="G11" s="1644" t="s">
        <v>454</v>
      </c>
      <c r="H11" s="258">
        <v>7</v>
      </c>
      <c r="I11" s="1636">
        <v>0.7</v>
      </c>
      <c r="J11" s="1637">
        <v>0</v>
      </c>
      <c r="K11" s="1638">
        <v>0</v>
      </c>
      <c r="L11" s="619">
        <v>7</v>
      </c>
      <c r="M11" s="1640">
        <v>0.7</v>
      </c>
      <c r="N11" s="1641">
        <v>1</v>
      </c>
      <c r="O11" s="1652">
        <v>0.7</v>
      </c>
      <c r="P11" s="1629">
        <f>1/7</f>
        <v>0.14285714285714285</v>
      </c>
      <c r="Q11" s="1630">
        <f t="shared" ref="Q11" si="1">+O11*P11</f>
        <v>9.9999999999999992E-2</v>
      </c>
      <c r="R11" s="1649" t="s">
        <v>1301</v>
      </c>
      <c r="S11" s="470"/>
    </row>
    <row r="12" spans="1:19" ht="30">
      <c r="A12" s="1645"/>
      <c r="B12" s="1646"/>
      <c r="C12" s="1647"/>
      <c r="D12" s="1647"/>
      <c r="E12" s="617" t="s">
        <v>469</v>
      </c>
      <c r="F12" s="1648"/>
      <c r="G12" s="1644"/>
      <c r="H12" s="259">
        <v>10</v>
      </c>
      <c r="I12" s="1636"/>
      <c r="J12" s="1637"/>
      <c r="K12" s="1639"/>
      <c r="L12" s="620">
        <v>10</v>
      </c>
      <c r="M12" s="1640"/>
      <c r="N12" s="1641"/>
      <c r="O12" s="1643"/>
      <c r="P12" s="1629"/>
      <c r="Q12" s="1630"/>
      <c r="R12" s="1650"/>
    </row>
    <row r="13" spans="1:19" ht="30">
      <c r="A13" s="1645">
        <v>5</v>
      </c>
      <c r="B13" s="1646" t="s">
        <v>470</v>
      </c>
      <c r="C13" s="1647" t="s">
        <v>471</v>
      </c>
      <c r="D13" s="1647" t="s">
        <v>472</v>
      </c>
      <c r="E13" s="718" t="s">
        <v>473</v>
      </c>
      <c r="F13" s="1651" t="s">
        <v>331</v>
      </c>
      <c r="G13" s="1644" t="s">
        <v>474</v>
      </c>
      <c r="H13" s="258">
        <v>3</v>
      </c>
      <c r="I13" s="1636">
        <v>0.25</v>
      </c>
      <c r="J13" s="1637">
        <v>0.25</v>
      </c>
      <c r="K13" s="1638">
        <v>1</v>
      </c>
      <c r="L13" s="619">
        <v>12</v>
      </c>
      <c r="M13" s="1640">
        <v>1</v>
      </c>
      <c r="N13" s="1641">
        <v>1</v>
      </c>
      <c r="O13" s="1642">
        <v>1</v>
      </c>
      <c r="P13" s="1629">
        <f>1/7</f>
        <v>0.14285714285714285</v>
      </c>
      <c r="Q13" s="1630">
        <f t="shared" ref="Q13" si="2">+O13*P13</f>
        <v>0.14285714285714285</v>
      </c>
      <c r="R13" s="1631" t="s">
        <v>1187</v>
      </c>
    </row>
    <row r="14" spans="1:19" ht="30">
      <c r="A14" s="1645"/>
      <c r="B14" s="1646"/>
      <c r="C14" s="1647"/>
      <c r="D14" s="1647"/>
      <c r="E14" s="617" t="s">
        <v>475</v>
      </c>
      <c r="F14" s="1651"/>
      <c r="G14" s="1644"/>
      <c r="H14" s="259">
        <v>12</v>
      </c>
      <c r="I14" s="1636"/>
      <c r="J14" s="1637"/>
      <c r="K14" s="1639"/>
      <c r="L14" s="620">
        <v>12</v>
      </c>
      <c r="M14" s="1640"/>
      <c r="N14" s="1641"/>
      <c r="O14" s="1643"/>
      <c r="P14" s="1629"/>
      <c r="Q14" s="1630"/>
      <c r="R14" s="1632"/>
    </row>
    <row r="15" spans="1:19" s="260" customFormat="1" ht="45">
      <c r="A15" s="1645">
        <v>6</v>
      </c>
      <c r="B15" s="1646" t="s">
        <v>476</v>
      </c>
      <c r="C15" s="1647" t="s">
        <v>477</v>
      </c>
      <c r="D15" s="1647" t="s">
        <v>478</v>
      </c>
      <c r="E15" s="719" t="s">
        <v>479</v>
      </c>
      <c r="F15" s="1648">
        <v>44561</v>
      </c>
      <c r="G15" s="1644" t="s">
        <v>480</v>
      </c>
      <c r="H15" s="258">
        <v>3</v>
      </c>
      <c r="I15" s="1636">
        <v>0.13636363636363635</v>
      </c>
      <c r="J15" s="1637">
        <v>1</v>
      </c>
      <c r="K15" s="1638">
        <v>0.13636363636363635</v>
      </c>
      <c r="L15" s="619">
        <v>3</v>
      </c>
      <c r="M15" s="1640">
        <v>0.13636363636363635</v>
      </c>
      <c r="N15" s="1641">
        <v>1</v>
      </c>
      <c r="O15" s="1642">
        <v>0.13636363636363635</v>
      </c>
      <c r="P15" s="1629">
        <f>1/7</f>
        <v>0.14285714285714285</v>
      </c>
      <c r="Q15" s="1630">
        <f t="shared" ref="Q15" si="3">+O15*P15</f>
        <v>1.9480519480519477E-2</v>
      </c>
      <c r="R15" s="1631" t="s">
        <v>1302</v>
      </c>
    </row>
    <row r="16" spans="1:19" s="260" customFormat="1" ht="45">
      <c r="A16" s="1645"/>
      <c r="B16" s="1646"/>
      <c r="C16" s="1647"/>
      <c r="D16" s="1647"/>
      <c r="E16" s="617" t="s">
        <v>481</v>
      </c>
      <c r="F16" s="1648"/>
      <c r="G16" s="1644"/>
      <c r="H16" s="259">
        <v>22</v>
      </c>
      <c r="I16" s="1636"/>
      <c r="J16" s="1637"/>
      <c r="K16" s="1639"/>
      <c r="L16" s="620">
        <v>22</v>
      </c>
      <c r="M16" s="1640"/>
      <c r="N16" s="1641"/>
      <c r="O16" s="1643"/>
      <c r="P16" s="1629"/>
      <c r="Q16" s="1630"/>
      <c r="R16" s="1632"/>
    </row>
    <row r="17" spans="1:18" s="260" customFormat="1" ht="30" customHeight="1">
      <c r="A17" s="1645">
        <v>7</v>
      </c>
      <c r="B17" s="1646" t="s">
        <v>482</v>
      </c>
      <c r="C17" s="1647" t="s">
        <v>483</v>
      </c>
      <c r="D17" s="1647" t="s">
        <v>484</v>
      </c>
      <c r="E17" s="719" t="s">
        <v>485</v>
      </c>
      <c r="F17" s="1648">
        <v>44561</v>
      </c>
      <c r="G17" s="1644" t="s">
        <v>486</v>
      </c>
      <c r="H17" s="258">
        <v>0</v>
      </c>
      <c r="I17" s="1636">
        <v>0</v>
      </c>
      <c r="J17" s="1637">
        <v>0</v>
      </c>
      <c r="K17" s="1638">
        <v>0</v>
      </c>
      <c r="L17" s="619">
        <v>178</v>
      </c>
      <c r="M17" s="1640">
        <v>0.73251028806584362</v>
      </c>
      <c r="N17" s="1641">
        <v>0.8</v>
      </c>
      <c r="O17" s="1642">
        <v>0.91563786008230452</v>
      </c>
      <c r="P17" s="1629">
        <f>1/7</f>
        <v>0.14285714285714285</v>
      </c>
      <c r="Q17" s="1630">
        <f t="shared" ref="Q17" si="4">+O17*P17</f>
        <v>0.13080540858318634</v>
      </c>
      <c r="R17" s="1631" t="s">
        <v>1188</v>
      </c>
    </row>
    <row r="18" spans="1:18" ht="15" customHeight="1">
      <c r="A18" s="1645"/>
      <c r="B18" s="1646"/>
      <c r="C18" s="1647"/>
      <c r="D18" s="1647"/>
      <c r="E18" s="720" t="s">
        <v>487</v>
      </c>
      <c r="F18" s="1648"/>
      <c r="G18" s="1644"/>
      <c r="H18" s="259">
        <v>0</v>
      </c>
      <c r="I18" s="1636"/>
      <c r="J18" s="1637"/>
      <c r="K18" s="1639"/>
      <c r="L18" s="620">
        <v>243</v>
      </c>
      <c r="M18" s="1640"/>
      <c r="N18" s="1641"/>
      <c r="O18" s="1643"/>
      <c r="P18" s="1629"/>
      <c r="Q18" s="1630"/>
      <c r="R18" s="1632"/>
    </row>
    <row r="19" spans="1:18">
      <c r="D19" s="1633" t="s">
        <v>214</v>
      </c>
      <c r="E19" s="1634"/>
      <c r="F19" s="1634"/>
      <c r="G19" s="1634"/>
      <c r="H19" s="1635"/>
      <c r="I19" s="59">
        <f>AVERAGE(I7:I17)</f>
        <v>0.31709956709956705</v>
      </c>
      <c r="J19" s="59">
        <f>AVERAGE(J7:J17)</f>
        <v>0.17857142857142858</v>
      </c>
      <c r="K19" s="59">
        <f>+I19/J19</f>
        <v>1.7757575757575754</v>
      </c>
      <c r="L19" s="59"/>
      <c r="M19" s="59">
        <f>AVERAGE(M7:M17)</f>
        <v>0.79555341777564004</v>
      </c>
      <c r="N19" s="59">
        <f>AVERAGE(N4:N17)</f>
        <v>0.97142857142857142</v>
      </c>
      <c r="O19" s="985">
        <f>+M19/N19</f>
        <v>0.81895204771021768</v>
      </c>
      <c r="P19" s="60">
        <f>SUM(P4:P18)</f>
        <v>0.99999999999999978</v>
      </c>
      <c r="Q19" s="60">
        <f>SUM(Q4:Q18)</f>
        <v>0.82171449949227726</v>
      </c>
    </row>
    <row r="21" spans="1:18">
      <c r="M21" s="986"/>
    </row>
    <row r="22" spans="1:18">
      <c r="I22" s="986"/>
      <c r="M22" s="986"/>
    </row>
    <row r="23" spans="1:18">
      <c r="I23" s="986"/>
    </row>
  </sheetData>
  <mergeCells count="92">
    <mergeCell ref="R5:R6"/>
    <mergeCell ref="A1:R1"/>
    <mergeCell ref="A2:R2"/>
    <mergeCell ref="A3:R3"/>
    <mergeCell ref="A4:G4"/>
    <mergeCell ref="A5:A6"/>
    <mergeCell ref="B5:B6"/>
    <mergeCell ref="C5:C6"/>
    <mergeCell ref="D5:D6"/>
    <mergeCell ref="E5:E6"/>
    <mergeCell ref="F5:F6"/>
    <mergeCell ref="G5:G6"/>
    <mergeCell ref="H5:K5"/>
    <mergeCell ref="L5:O5"/>
    <mergeCell ref="P5:P6"/>
    <mergeCell ref="Q5:Q6"/>
    <mergeCell ref="O8:O9"/>
    <mergeCell ref="A8:A9"/>
    <mergeCell ref="B8:B9"/>
    <mergeCell ref="C8:C9"/>
    <mergeCell ref="D8:D9"/>
    <mergeCell ref="F8:F9"/>
    <mergeCell ref="G8:G9"/>
    <mergeCell ref="P11:P12"/>
    <mergeCell ref="P8:P9"/>
    <mergeCell ref="Q8:Q9"/>
    <mergeCell ref="R8:R9"/>
    <mergeCell ref="A11:A12"/>
    <mergeCell ref="B11:B12"/>
    <mergeCell ref="C11:C12"/>
    <mergeCell ref="D11:D12"/>
    <mergeCell ref="F11:F12"/>
    <mergeCell ref="G11:G12"/>
    <mergeCell ref="I11:I12"/>
    <mergeCell ref="I8:I9"/>
    <mergeCell ref="J8:J9"/>
    <mergeCell ref="K8:K9"/>
    <mergeCell ref="M8:M9"/>
    <mergeCell ref="N8:N9"/>
    <mergeCell ref="Q13:Q14"/>
    <mergeCell ref="Q11:Q12"/>
    <mergeCell ref="R11:R12"/>
    <mergeCell ref="A13:A14"/>
    <mergeCell ref="B13:B14"/>
    <mergeCell ref="C13:C14"/>
    <mergeCell ref="D13:D14"/>
    <mergeCell ref="F13:F14"/>
    <mergeCell ref="G13:G14"/>
    <mergeCell ref="I13:I14"/>
    <mergeCell ref="J13:J14"/>
    <mergeCell ref="J11:J12"/>
    <mergeCell ref="K11:K12"/>
    <mergeCell ref="M11:M12"/>
    <mergeCell ref="N11:N12"/>
    <mergeCell ref="O11:O12"/>
    <mergeCell ref="R15:R16"/>
    <mergeCell ref="R13:R14"/>
    <mergeCell ref="A15:A16"/>
    <mergeCell ref="B15:B16"/>
    <mergeCell ref="C15:C16"/>
    <mergeCell ref="D15:D16"/>
    <mergeCell ref="F15:F16"/>
    <mergeCell ref="G15:G16"/>
    <mergeCell ref="I15:I16"/>
    <mergeCell ref="J15:J16"/>
    <mergeCell ref="K15:K16"/>
    <mergeCell ref="K13:K14"/>
    <mergeCell ref="M13:M14"/>
    <mergeCell ref="N13:N14"/>
    <mergeCell ref="O13:O14"/>
    <mergeCell ref="P13:P14"/>
    <mergeCell ref="M15:M16"/>
    <mergeCell ref="N15:N16"/>
    <mergeCell ref="O15:O16"/>
    <mergeCell ref="P15:P16"/>
    <mergeCell ref="Q15:Q16"/>
    <mergeCell ref="A17:A18"/>
    <mergeCell ref="B17:B18"/>
    <mergeCell ref="C17:C18"/>
    <mergeCell ref="D17:D18"/>
    <mergeCell ref="F17:F18"/>
    <mergeCell ref="P17:P18"/>
    <mergeCell ref="Q17:Q18"/>
    <mergeCell ref="R17:R18"/>
    <mergeCell ref="D19:H19"/>
    <mergeCell ref="I17:I18"/>
    <mergeCell ref="J17:J18"/>
    <mergeCell ref="K17:K18"/>
    <mergeCell ref="M17:M18"/>
    <mergeCell ref="N17:N18"/>
    <mergeCell ref="O17:O18"/>
    <mergeCell ref="G17:G18"/>
  </mergeCells>
  <conditionalFormatting sqref="O7">
    <cfRule type="iconSet" priority="8">
      <iconSet iconSet="3TrafficLights2">
        <cfvo type="percent" val="0"/>
        <cfvo type="num" val="0.6"/>
        <cfvo type="num" val="0.8"/>
      </iconSet>
    </cfRule>
  </conditionalFormatting>
  <conditionalFormatting sqref="O10">
    <cfRule type="iconSet" priority="7">
      <iconSet iconSet="3TrafficLights2">
        <cfvo type="percent" val="0"/>
        <cfvo type="num" val="0.6"/>
        <cfvo type="num" val="0.8"/>
      </iconSet>
    </cfRule>
  </conditionalFormatting>
  <conditionalFormatting sqref="O8">
    <cfRule type="iconSet" priority="6">
      <iconSet iconSet="3TrafficLights2">
        <cfvo type="percent" val="0"/>
        <cfvo type="num" val="0.6"/>
        <cfvo type="num" val="0.8"/>
      </iconSet>
    </cfRule>
  </conditionalFormatting>
  <conditionalFormatting sqref="O11">
    <cfRule type="iconSet" priority="5">
      <iconSet iconSet="3TrafficLights2">
        <cfvo type="percent" val="0"/>
        <cfvo type="num" val="0.6"/>
        <cfvo type="num" val="0.8"/>
      </iconSet>
    </cfRule>
  </conditionalFormatting>
  <conditionalFormatting sqref="O15">
    <cfRule type="iconSet" priority="4">
      <iconSet iconSet="3TrafficLights2">
        <cfvo type="percent" val="0"/>
        <cfvo type="num" val="0.6"/>
        <cfvo type="num" val="0.8"/>
      </iconSet>
    </cfRule>
  </conditionalFormatting>
  <conditionalFormatting sqref="O17">
    <cfRule type="iconSet" priority="3">
      <iconSet iconSet="3TrafficLights2">
        <cfvo type="percent" val="0"/>
        <cfvo type="num" val="0.6"/>
        <cfvo type="num" val="0.8"/>
      </iconSet>
    </cfRule>
  </conditionalFormatting>
  <conditionalFormatting sqref="O13">
    <cfRule type="iconSet" priority="2">
      <iconSet iconSet="3TrafficLights2">
        <cfvo type="percent" val="0"/>
        <cfvo type="num" val="0.6"/>
        <cfvo type="num" val="0.8"/>
      </iconSet>
    </cfRule>
  </conditionalFormatting>
  <conditionalFormatting sqref="O19">
    <cfRule type="iconSet" priority="1">
      <iconSet iconSet="3TrafficLights2">
        <cfvo type="percent" val="0"/>
        <cfvo type="num" val="0.6"/>
        <cfvo type="num" val="0.8"/>
      </iconSet>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R117"/>
  <sheetViews>
    <sheetView workbookViewId="0">
      <selection activeCell="B4" sqref="B4"/>
    </sheetView>
  </sheetViews>
  <sheetFormatPr baseColWidth="10" defaultColWidth="24" defaultRowHeight="14.25"/>
  <cols>
    <col min="1" max="1" width="3.375" style="439" bestFit="1" customWidth="1"/>
    <col min="2" max="2" width="41.875" style="436" customWidth="1"/>
    <col min="3" max="3" width="39.5" style="437" customWidth="1"/>
    <col min="4" max="7" width="10.625" style="437" customWidth="1"/>
    <col min="8" max="8" width="22.375" style="437" customWidth="1"/>
    <col min="9" max="9" width="28.625" style="437" customWidth="1"/>
    <col min="10" max="10" width="26.125" style="438" bestFit="1" customWidth="1"/>
    <col min="11" max="11" width="22.875" style="438" customWidth="1"/>
    <col min="12" max="12" width="21.375" style="437" customWidth="1"/>
    <col min="13" max="13" width="24.625" style="437" customWidth="1"/>
    <col min="14" max="14" width="41.625" style="437" bestFit="1" customWidth="1"/>
    <col min="15" max="15" width="15.625" style="437" hidden="1" customWidth="1"/>
    <col min="16" max="17" width="15.625" style="439" hidden="1" customWidth="1"/>
    <col min="18" max="18" width="15.625" style="439" customWidth="1"/>
    <col min="19" max="16384" width="24" style="439"/>
  </cols>
  <sheetData>
    <row r="1" spans="1:18" s="61" customFormat="1" ht="28.5" customHeight="1">
      <c r="B1" s="1665" t="s">
        <v>149</v>
      </c>
      <c r="C1" s="1665"/>
      <c r="D1" s="1665"/>
      <c r="E1" s="1665"/>
      <c r="F1" s="1665"/>
      <c r="G1" s="1665"/>
      <c r="H1" s="1665"/>
      <c r="I1" s="1665"/>
      <c r="J1" s="1665"/>
      <c r="K1" s="1665"/>
      <c r="L1" s="1665"/>
      <c r="M1" s="1665"/>
      <c r="N1" s="1665"/>
      <c r="O1" s="1665"/>
      <c r="P1" s="429"/>
    </row>
    <row r="2" spans="1:18" s="61" customFormat="1" ht="23.25" customHeight="1">
      <c r="B2" s="1666" t="s">
        <v>1400</v>
      </c>
      <c r="C2" s="1666"/>
      <c r="D2" s="1666"/>
      <c r="E2" s="1666"/>
      <c r="F2" s="1666"/>
      <c r="G2" s="1666"/>
      <c r="H2" s="1666"/>
      <c r="I2" s="1666"/>
      <c r="J2" s="1666"/>
      <c r="K2" s="1666"/>
      <c r="L2" s="1666"/>
      <c r="M2" s="1666"/>
      <c r="N2" s="1666"/>
      <c r="O2" s="1666"/>
      <c r="P2" s="431"/>
    </row>
    <row r="3" spans="1:18" s="61" customFormat="1">
      <c r="B3" s="432"/>
      <c r="C3" s="430"/>
      <c r="D3" s="433"/>
      <c r="E3" s="433"/>
      <c r="F3" s="433"/>
      <c r="G3" s="433"/>
      <c r="H3" s="430"/>
      <c r="I3" s="433"/>
      <c r="J3" s="434"/>
      <c r="K3" s="435"/>
      <c r="L3" s="433"/>
      <c r="M3" s="433"/>
      <c r="N3" s="430"/>
      <c r="O3" s="430"/>
      <c r="P3" s="430"/>
    </row>
    <row r="5" spans="1:18" ht="21.75" customHeight="1"/>
    <row r="6" spans="1:18" ht="21.75" customHeight="1">
      <c r="B6" s="1671" t="s">
        <v>780</v>
      </c>
      <c r="C6" s="1672"/>
      <c r="D6" s="1672"/>
      <c r="E6" s="1672"/>
      <c r="F6" s="1672"/>
      <c r="G6" s="1672"/>
      <c r="H6" s="1672"/>
      <c r="I6" s="1672"/>
      <c r="J6" s="1672"/>
      <c r="K6" s="1672"/>
      <c r="L6" s="1672"/>
      <c r="M6" s="1672"/>
      <c r="N6" s="1672"/>
      <c r="O6" s="1672"/>
      <c r="P6" s="1672"/>
      <c r="Q6" s="1672"/>
      <c r="R6" s="1672"/>
    </row>
    <row r="7" spans="1:18">
      <c r="B7" s="1671"/>
      <c r="C7" s="1672"/>
      <c r="D7" s="1672"/>
      <c r="E7" s="1672"/>
      <c r="F7" s="1672"/>
      <c r="G7" s="1672"/>
      <c r="H7" s="1672"/>
      <c r="I7" s="1672"/>
      <c r="J7" s="1672"/>
      <c r="K7" s="1672"/>
      <c r="L7" s="1672"/>
      <c r="M7" s="1672"/>
      <c r="N7" s="1672"/>
      <c r="O7" s="1672"/>
      <c r="P7" s="1672"/>
      <c r="Q7" s="1672"/>
      <c r="R7" s="1672"/>
    </row>
    <row r="8" spans="1:18">
      <c r="B8" s="1673"/>
      <c r="C8" s="1674"/>
      <c r="D8" s="1674"/>
      <c r="E8" s="1674"/>
      <c r="F8" s="1674"/>
      <c r="G8" s="1674"/>
      <c r="H8" s="1674"/>
      <c r="I8" s="1674"/>
      <c r="J8" s="1674"/>
      <c r="K8" s="1674"/>
      <c r="L8" s="1674"/>
      <c r="M8" s="1674"/>
      <c r="N8" s="1674"/>
      <c r="O8" s="1674"/>
      <c r="P8" s="1674"/>
      <c r="Q8" s="1674"/>
      <c r="R8" s="1674"/>
    </row>
    <row r="9" spans="1:18" ht="54" customHeight="1">
      <c r="B9" s="1241" t="s">
        <v>781</v>
      </c>
      <c r="C9" s="1242" t="s">
        <v>782</v>
      </c>
      <c r="D9" s="1243" t="s">
        <v>783</v>
      </c>
      <c r="E9" s="1243" t="s">
        <v>784</v>
      </c>
      <c r="F9" s="1243" t="s">
        <v>785</v>
      </c>
      <c r="G9" s="1243" t="s">
        <v>786</v>
      </c>
      <c r="H9" s="1242" t="s">
        <v>787</v>
      </c>
      <c r="I9" s="1242" t="s">
        <v>788</v>
      </c>
      <c r="J9" s="1244" t="s">
        <v>789</v>
      </c>
      <c r="K9" s="1244" t="s">
        <v>1393</v>
      </c>
      <c r="L9" s="1242" t="s">
        <v>790</v>
      </c>
      <c r="M9" s="1242" t="s">
        <v>791</v>
      </c>
      <c r="N9" s="1245" t="s">
        <v>792</v>
      </c>
      <c r="O9" s="1245" t="s">
        <v>1236</v>
      </c>
      <c r="P9" s="1245" t="s">
        <v>1237</v>
      </c>
      <c r="Q9" s="1245" t="s">
        <v>1394</v>
      </c>
      <c r="R9" s="1245" t="s">
        <v>1395</v>
      </c>
    </row>
    <row r="10" spans="1:18" s="444" customFormat="1" ht="15" customHeight="1">
      <c r="A10" s="444">
        <v>1</v>
      </c>
      <c r="B10" s="440" t="s">
        <v>793</v>
      </c>
      <c r="C10" s="1246" t="s">
        <v>794</v>
      </c>
      <c r="D10" s="441">
        <v>2</v>
      </c>
      <c r="E10" s="441">
        <v>2</v>
      </c>
      <c r="F10" s="441">
        <v>12</v>
      </c>
      <c r="G10" s="441">
        <v>1</v>
      </c>
      <c r="H10" s="442" t="s">
        <v>795</v>
      </c>
      <c r="I10" s="441">
        <v>0</v>
      </c>
      <c r="J10" s="1247">
        <v>15000000</v>
      </c>
      <c r="K10" s="1247"/>
      <c r="L10" s="443" t="s">
        <v>796</v>
      </c>
      <c r="M10" s="443" t="s">
        <v>797</v>
      </c>
      <c r="N10" s="1248" t="s">
        <v>798</v>
      </c>
      <c r="O10" s="1247"/>
      <c r="P10" s="1247"/>
      <c r="Q10" s="1668" t="s">
        <v>1396</v>
      </c>
      <c r="R10" s="1247"/>
    </row>
    <row r="11" spans="1:18" s="444" customFormat="1" ht="15">
      <c r="A11" s="444">
        <v>2</v>
      </c>
      <c r="B11" s="440">
        <v>50202300</v>
      </c>
      <c r="C11" s="1246" t="s">
        <v>799</v>
      </c>
      <c r="D11" s="441">
        <v>2</v>
      </c>
      <c r="E11" s="441">
        <v>2</v>
      </c>
      <c r="F11" s="441">
        <v>12</v>
      </c>
      <c r="G11" s="441">
        <v>1</v>
      </c>
      <c r="H11" s="442" t="s">
        <v>795</v>
      </c>
      <c r="I11" s="441">
        <v>0</v>
      </c>
      <c r="J11" s="1247">
        <v>21137000</v>
      </c>
      <c r="K11" s="1247">
        <v>21137000</v>
      </c>
      <c r="L11" s="443" t="s">
        <v>796</v>
      </c>
      <c r="M11" s="443" t="s">
        <v>797</v>
      </c>
      <c r="N11" s="1248" t="s">
        <v>798</v>
      </c>
      <c r="O11" s="1247">
        <v>4379200</v>
      </c>
      <c r="P11" s="1247">
        <v>0</v>
      </c>
      <c r="Q11" s="1669"/>
      <c r="R11" s="1247">
        <v>9190400</v>
      </c>
    </row>
    <row r="12" spans="1:18" s="444" customFormat="1" ht="15">
      <c r="A12" s="444">
        <v>3</v>
      </c>
      <c r="B12" s="440">
        <v>80101500</v>
      </c>
      <c r="C12" s="1246" t="s">
        <v>800</v>
      </c>
      <c r="D12" s="441">
        <v>2</v>
      </c>
      <c r="E12" s="441">
        <v>2</v>
      </c>
      <c r="F12" s="441">
        <v>12</v>
      </c>
      <c r="G12" s="441">
        <v>1</v>
      </c>
      <c r="H12" s="442" t="s">
        <v>795</v>
      </c>
      <c r="I12" s="441">
        <v>0</v>
      </c>
      <c r="J12" s="1247">
        <v>20000000</v>
      </c>
      <c r="K12" s="1247">
        <v>197500000</v>
      </c>
      <c r="L12" s="443" t="s">
        <v>796</v>
      </c>
      <c r="M12" s="443" t="s">
        <v>797</v>
      </c>
      <c r="N12" s="1248" t="s">
        <v>798</v>
      </c>
      <c r="O12" s="1247"/>
      <c r="P12" s="1247">
        <v>103500000</v>
      </c>
      <c r="Q12" s="1669"/>
      <c r="R12" s="1247">
        <v>51078897</v>
      </c>
    </row>
    <row r="13" spans="1:18" s="444" customFormat="1" ht="15">
      <c r="A13" s="444">
        <v>4</v>
      </c>
      <c r="B13" s="440" t="s">
        <v>801</v>
      </c>
      <c r="C13" s="1246" t="s">
        <v>802</v>
      </c>
      <c r="D13" s="441"/>
      <c r="E13" s="441"/>
      <c r="F13" s="441"/>
      <c r="G13" s="441"/>
      <c r="H13" s="441"/>
      <c r="I13" s="441"/>
      <c r="J13" s="1249">
        <v>37000000</v>
      </c>
      <c r="K13" s="445">
        <v>37000000</v>
      </c>
      <c r="L13" s="443" t="s">
        <v>796</v>
      </c>
      <c r="M13" s="443" t="s">
        <v>797</v>
      </c>
      <c r="N13" s="441"/>
      <c r="O13" s="1247">
        <v>19656000</v>
      </c>
      <c r="P13" s="1247">
        <v>0</v>
      </c>
      <c r="Q13" s="1669"/>
      <c r="R13" s="1247">
        <v>3791000</v>
      </c>
    </row>
    <row r="14" spans="1:18" s="444" customFormat="1" ht="15">
      <c r="A14" s="444">
        <v>5</v>
      </c>
      <c r="B14" s="440">
        <v>26111703</v>
      </c>
      <c r="C14" s="1246" t="s">
        <v>803</v>
      </c>
      <c r="D14" s="441">
        <v>2</v>
      </c>
      <c r="E14" s="441">
        <v>2</v>
      </c>
      <c r="F14" s="441">
        <v>12</v>
      </c>
      <c r="G14" s="441">
        <v>1</v>
      </c>
      <c r="H14" s="442" t="s">
        <v>795</v>
      </c>
      <c r="I14" s="441">
        <v>0</v>
      </c>
      <c r="J14" s="1247">
        <v>2000000</v>
      </c>
      <c r="K14" s="1247"/>
      <c r="L14" s="443" t="s">
        <v>796</v>
      </c>
      <c r="M14" s="443" t="s">
        <v>797</v>
      </c>
      <c r="N14" s="1248" t="s">
        <v>798</v>
      </c>
      <c r="O14" s="1247"/>
      <c r="P14" s="1247">
        <v>0</v>
      </c>
      <c r="Q14" s="1669"/>
      <c r="R14" s="1247">
        <v>0</v>
      </c>
    </row>
    <row r="15" spans="1:18" s="444" customFormat="1" ht="15">
      <c r="A15" s="444">
        <v>6</v>
      </c>
      <c r="B15" s="446">
        <v>93141500</v>
      </c>
      <c r="C15" s="1246" t="s">
        <v>804</v>
      </c>
      <c r="D15" s="441"/>
      <c r="E15" s="441"/>
      <c r="F15" s="441"/>
      <c r="G15" s="441"/>
      <c r="H15" s="441"/>
      <c r="I15" s="441"/>
      <c r="J15" s="1249">
        <v>412000000</v>
      </c>
      <c r="K15" s="445"/>
      <c r="L15" s="443" t="s">
        <v>796</v>
      </c>
      <c r="M15" s="443" t="s">
        <v>797</v>
      </c>
      <c r="N15" s="441"/>
      <c r="O15" s="1247"/>
      <c r="P15" s="1247">
        <v>0</v>
      </c>
      <c r="Q15" s="1669"/>
      <c r="R15" s="1247">
        <v>0</v>
      </c>
    </row>
    <row r="16" spans="1:18" s="444" customFormat="1" ht="15">
      <c r="A16" s="444">
        <v>7</v>
      </c>
      <c r="B16" s="440">
        <v>14121900</v>
      </c>
      <c r="C16" s="1246" t="s">
        <v>805</v>
      </c>
      <c r="D16" s="441">
        <v>1</v>
      </c>
      <c r="E16" s="441">
        <v>1</v>
      </c>
      <c r="F16" s="441">
        <v>12</v>
      </c>
      <c r="G16" s="441">
        <v>1</v>
      </c>
      <c r="H16" s="442" t="s">
        <v>806</v>
      </c>
      <c r="I16" s="441">
        <v>0</v>
      </c>
      <c r="J16" s="1247">
        <v>219108000</v>
      </c>
      <c r="K16" s="1247">
        <v>400000000</v>
      </c>
      <c r="L16" s="443" t="s">
        <v>796</v>
      </c>
      <c r="M16" s="443" t="s">
        <v>797</v>
      </c>
      <c r="N16" s="1248" t="s">
        <v>807</v>
      </c>
      <c r="O16" s="1247">
        <v>1354615</v>
      </c>
      <c r="P16" s="1247">
        <v>145291159</v>
      </c>
      <c r="Q16" s="1669"/>
      <c r="R16" s="1247">
        <v>121261000</v>
      </c>
    </row>
    <row r="17" spans="1:18" s="444" customFormat="1" ht="15">
      <c r="A17" s="444">
        <v>8</v>
      </c>
      <c r="B17" s="440">
        <v>31201500</v>
      </c>
      <c r="C17" s="1246" t="s">
        <v>808</v>
      </c>
      <c r="D17" s="441">
        <v>1</v>
      </c>
      <c r="E17" s="441">
        <v>1</v>
      </c>
      <c r="F17" s="441">
        <v>12</v>
      </c>
      <c r="G17" s="441">
        <v>1</v>
      </c>
      <c r="H17" s="442" t="s">
        <v>806</v>
      </c>
      <c r="I17" s="441">
        <v>0</v>
      </c>
      <c r="J17" s="1247">
        <v>20905000</v>
      </c>
      <c r="K17" s="1247"/>
      <c r="L17" s="443" t="s">
        <v>796</v>
      </c>
      <c r="M17" s="443" t="s">
        <v>797</v>
      </c>
      <c r="N17" s="1248" t="s">
        <v>798</v>
      </c>
      <c r="O17" s="1247"/>
      <c r="P17" s="1247">
        <v>0</v>
      </c>
      <c r="Q17" s="1669"/>
      <c r="R17" s="1247">
        <v>0</v>
      </c>
    </row>
    <row r="18" spans="1:18" s="444" customFormat="1" ht="15">
      <c r="A18" s="444">
        <v>9</v>
      </c>
      <c r="B18" s="440" t="s">
        <v>809</v>
      </c>
      <c r="C18" s="1246" t="s">
        <v>810</v>
      </c>
      <c r="D18" s="441">
        <v>2</v>
      </c>
      <c r="E18" s="441">
        <v>2</v>
      </c>
      <c r="F18" s="441">
        <v>12</v>
      </c>
      <c r="G18" s="441">
        <v>1</v>
      </c>
      <c r="H18" s="442" t="s">
        <v>795</v>
      </c>
      <c r="I18" s="441">
        <v>0</v>
      </c>
      <c r="J18" s="1247">
        <v>35379000</v>
      </c>
      <c r="K18" s="1247">
        <v>35379000</v>
      </c>
      <c r="L18" s="443" t="s">
        <v>796</v>
      </c>
      <c r="M18" s="443" t="s">
        <v>797</v>
      </c>
      <c r="N18" s="1248" t="s">
        <v>798</v>
      </c>
      <c r="O18" s="1247">
        <v>4259360</v>
      </c>
      <c r="P18" s="1247">
        <v>7613667</v>
      </c>
      <c r="Q18" s="1669"/>
      <c r="R18" s="1247">
        <v>23428933</v>
      </c>
    </row>
    <row r="19" spans="1:18" s="444" customFormat="1" ht="15">
      <c r="A19" s="444">
        <v>10</v>
      </c>
      <c r="B19" s="440" t="s">
        <v>793</v>
      </c>
      <c r="C19" s="1246" t="s">
        <v>811</v>
      </c>
      <c r="D19" s="441">
        <v>2</v>
      </c>
      <c r="E19" s="441">
        <v>2</v>
      </c>
      <c r="F19" s="441">
        <v>12</v>
      </c>
      <c r="G19" s="441">
        <v>1</v>
      </c>
      <c r="H19" s="442" t="s">
        <v>795</v>
      </c>
      <c r="I19" s="441">
        <v>0</v>
      </c>
      <c r="J19" s="1247">
        <v>120000000</v>
      </c>
      <c r="K19" s="1247">
        <v>76500000</v>
      </c>
      <c r="L19" s="443" t="s">
        <v>796</v>
      </c>
      <c r="M19" s="443" t="s">
        <v>797</v>
      </c>
      <c r="N19" s="1248" t="s">
        <v>807</v>
      </c>
      <c r="O19" s="1247">
        <v>28560000</v>
      </c>
      <c r="P19" s="1247">
        <v>33260000</v>
      </c>
      <c r="Q19" s="1669"/>
      <c r="R19" s="1247">
        <v>-6120000</v>
      </c>
    </row>
    <row r="20" spans="1:18" s="444" customFormat="1" ht="15">
      <c r="A20" s="444">
        <v>11</v>
      </c>
      <c r="B20" s="440">
        <v>78102200</v>
      </c>
      <c r="C20" s="1246" t="s">
        <v>812</v>
      </c>
      <c r="D20" s="441">
        <v>1</v>
      </c>
      <c r="E20" s="441">
        <v>1</v>
      </c>
      <c r="F20" s="441">
        <v>12</v>
      </c>
      <c r="G20" s="441">
        <v>1</v>
      </c>
      <c r="H20" s="442" t="s">
        <v>806</v>
      </c>
      <c r="I20" s="441">
        <v>0</v>
      </c>
      <c r="J20" s="1247">
        <v>17142000</v>
      </c>
      <c r="K20" s="1247"/>
      <c r="L20" s="443" t="s">
        <v>796</v>
      </c>
      <c r="M20" s="443" t="s">
        <v>797</v>
      </c>
      <c r="N20" s="1248" t="s">
        <v>798</v>
      </c>
      <c r="O20" s="1247"/>
      <c r="P20" s="1247">
        <v>0</v>
      </c>
      <c r="Q20" s="1669"/>
      <c r="R20" s="1247">
        <v>0</v>
      </c>
    </row>
    <row r="21" spans="1:18" s="444" customFormat="1" ht="15">
      <c r="A21" s="444">
        <v>13</v>
      </c>
      <c r="B21" s="440" t="s">
        <v>813</v>
      </c>
      <c r="C21" s="1246" t="s">
        <v>814</v>
      </c>
      <c r="D21" s="441">
        <v>2</v>
      </c>
      <c r="E21" s="441">
        <v>2</v>
      </c>
      <c r="F21" s="441">
        <v>12</v>
      </c>
      <c r="G21" s="441">
        <v>1</v>
      </c>
      <c r="H21" s="442" t="s">
        <v>795</v>
      </c>
      <c r="I21" s="441">
        <v>0</v>
      </c>
      <c r="J21" s="1247">
        <v>399104000</v>
      </c>
      <c r="K21" s="1247">
        <v>399104000</v>
      </c>
      <c r="L21" s="443" t="s">
        <v>796</v>
      </c>
      <c r="M21" s="443" t="s">
        <v>797</v>
      </c>
      <c r="N21" s="1248" t="s">
        <v>807</v>
      </c>
      <c r="O21" s="1247"/>
      <c r="P21" s="1247">
        <v>0</v>
      </c>
      <c r="Q21" s="1669"/>
      <c r="R21" s="1247">
        <v>398274711</v>
      </c>
    </row>
    <row r="22" spans="1:18" s="444" customFormat="1" ht="15">
      <c r="A22" s="444">
        <v>14</v>
      </c>
      <c r="B22" s="440" t="s">
        <v>815</v>
      </c>
      <c r="C22" s="1246" t="s">
        <v>816</v>
      </c>
      <c r="D22" s="441">
        <v>2</v>
      </c>
      <c r="E22" s="441">
        <v>2</v>
      </c>
      <c r="F22" s="441">
        <v>12</v>
      </c>
      <c r="G22" s="441">
        <v>1</v>
      </c>
      <c r="H22" s="442" t="s">
        <v>795</v>
      </c>
      <c r="I22" s="441">
        <v>0</v>
      </c>
      <c r="J22" s="1247">
        <v>7000000</v>
      </c>
      <c r="K22" s="1247"/>
      <c r="L22" s="443" t="s">
        <v>796</v>
      </c>
      <c r="M22" s="443" t="s">
        <v>797</v>
      </c>
      <c r="N22" s="1248" t="s">
        <v>798</v>
      </c>
      <c r="O22" s="1247"/>
      <c r="P22" s="1247">
        <v>0</v>
      </c>
      <c r="Q22" s="1669"/>
      <c r="R22" s="1247">
        <v>0</v>
      </c>
    </row>
    <row r="23" spans="1:18" s="444" customFormat="1" ht="15">
      <c r="A23" s="444">
        <v>15</v>
      </c>
      <c r="B23" s="440" t="s">
        <v>817</v>
      </c>
      <c r="C23" s="1246" t="s">
        <v>818</v>
      </c>
      <c r="D23" s="441">
        <v>2</v>
      </c>
      <c r="E23" s="441">
        <v>2</v>
      </c>
      <c r="F23" s="441">
        <v>12</v>
      </c>
      <c r="G23" s="441">
        <v>1</v>
      </c>
      <c r="H23" s="442" t="s">
        <v>795</v>
      </c>
      <c r="I23" s="441">
        <v>0</v>
      </c>
      <c r="J23" s="1247">
        <v>42000000</v>
      </c>
      <c r="K23" s="1247">
        <v>21700000</v>
      </c>
      <c r="L23" s="443" t="s">
        <v>796</v>
      </c>
      <c r="M23" s="443" t="s">
        <v>797</v>
      </c>
      <c r="N23" s="1248" t="s">
        <v>798</v>
      </c>
      <c r="O23" s="1247">
        <v>10700000</v>
      </c>
      <c r="P23" s="1247">
        <v>0</v>
      </c>
      <c r="Q23" s="1669"/>
      <c r="R23" s="1247">
        <v>11000000</v>
      </c>
    </row>
    <row r="24" spans="1:18" s="444" customFormat="1" ht="15">
      <c r="A24" s="444">
        <v>16</v>
      </c>
      <c r="B24" s="440" t="s">
        <v>819</v>
      </c>
      <c r="C24" s="1246" t="s">
        <v>820</v>
      </c>
      <c r="D24" s="441">
        <v>2</v>
      </c>
      <c r="E24" s="441">
        <v>2</v>
      </c>
      <c r="F24" s="441">
        <v>12</v>
      </c>
      <c r="G24" s="441">
        <v>1</v>
      </c>
      <c r="H24" s="442" t="s">
        <v>795</v>
      </c>
      <c r="I24" s="441">
        <v>0</v>
      </c>
      <c r="J24" s="1247">
        <v>165790000</v>
      </c>
      <c r="K24" s="1247"/>
      <c r="L24" s="443" t="s">
        <v>796</v>
      </c>
      <c r="M24" s="443" t="s">
        <v>797</v>
      </c>
      <c r="N24" s="1248" t="s">
        <v>798</v>
      </c>
      <c r="O24" s="1247"/>
      <c r="P24" s="1247">
        <v>0</v>
      </c>
      <c r="Q24" s="1669"/>
      <c r="R24" s="1247">
        <v>0</v>
      </c>
    </row>
    <row r="25" spans="1:18" s="444" customFormat="1" ht="15">
      <c r="A25" s="444">
        <v>17</v>
      </c>
      <c r="B25" s="440" t="s">
        <v>821</v>
      </c>
      <c r="C25" s="1246" t="s">
        <v>822</v>
      </c>
      <c r="D25" s="441">
        <v>2</v>
      </c>
      <c r="E25" s="441">
        <v>2</v>
      </c>
      <c r="F25" s="441">
        <v>12</v>
      </c>
      <c r="G25" s="441">
        <v>1</v>
      </c>
      <c r="H25" s="442" t="s">
        <v>795</v>
      </c>
      <c r="I25" s="441">
        <v>0</v>
      </c>
      <c r="J25" s="1247">
        <v>6000000</v>
      </c>
      <c r="K25" s="1247"/>
      <c r="L25" s="443" t="s">
        <v>796</v>
      </c>
      <c r="M25" s="443" t="s">
        <v>797</v>
      </c>
      <c r="N25" s="1248" t="s">
        <v>798</v>
      </c>
      <c r="O25" s="1247"/>
      <c r="P25" s="1247">
        <v>0</v>
      </c>
      <c r="Q25" s="1669"/>
      <c r="R25" s="1247">
        <v>0</v>
      </c>
    </row>
    <row r="26" spans="1:18" s="444" customFormat="1" ht="15">
      <c r="A26" s="444">
        <v>18</v>
      </c>
      <c r="B26" s="440">
        <v>93121700</v>
      </c>
      <c r="C26" s="1246" t="s">
        <v>823</v>
      </c>
      <c r="D26" s="441">
        <v>2</v>
      </c>
      <c r="E26" s="441">
        <v>2</v>
      </c>
      <c r="F26" s="441">
        <v>12</v>
      </c>
      <c r="G26" s="441">
        <v>1</v>
      </c>
      <c r="H26" s="442" t="s">
        <v>795</v>
      </c>
      <c r="I26" s="441">
        <v>0</v>
      </c>
      <c r="J26" s="1247">
        <v>40000000</v>
      </c>
      <c r="K26" s="1247">
        <v>35000000</v>
      </c>
      <c r="L26" s="443" t="s">
        <v>796</v>
      </c>
      <c r="M26" s="443" t="s">
        <v>797</v>
      </c>
      <c r="N26" s="1248" t="s">
        <v>798</v>
      </c>
      <c r="O26" s="1247"/>
      <c r="P26" s="1247">
        <v>30000000</v>
      </c>
      <c r="Q26" s="1669"/>
      <c r="R26" s="1247">
        <v>357293</v>
      </c>
    </row>
    <row r="27" spans="1:18" s="444" customFormat="1" ht="15">
      <c r="A27" s="444">
        <v>19</v>
      </c>
      <c r="B27" s="440" t="s">
        <v>824</v>
      </c>
      <c r="C27" s="1246" t="s">
        <v>825</v>
      </c>
      <c r="D27" s="441">
        <v>2</v>
      </c>
      <c r="E27" s="441">
        <v>2</v>
      </c>
      <c r="F27" s="441">
        <v>12</v>
      </c>
      <c r="G27" s="441">
        <v>1</v>
      </c>
      <c r="H27" s="442" t="s">
        <v>795</v>
      </c>
      <c r="I27" s="441">
        <v>0</v>
      </c>
      <c r="J27" s="1247">
        <v>7000000</v>
      </c>
      <c r="K27" s="1247"/>
      <c r="L27" s="443" t="s">
        <v>796</v>
      </c>
      <c r="M27" s="443" t="s">
        <v>797</v>
      </c>
      <c r="N27" s="1248" t="s">
        <v>798</v>
      </c>
      <c r="O27" s="1247"/>
      <c r="P27" s="1247">
        <v>0</v>
      </c>
      <c r="Q27" s="1669"/>
      <c r="R27" s="1247">
        <v>0</v>
      </c>
    </row>
    <row r="28" spans="1:18" s="444" customFormat="1" ht="15">
      <c r="A28" s="444">
        <v>20</v>
      </c>
      <c r="B28" s="440">
        <v>80111500</v>
      </c>
      <c r="C28" s="1246" t="s">
        <v>826</v>
      </c>
      <c r="D28" s="441">
        <v>2</v>
      </c>
      <c r="E28" s="441">
        <v>2</v>
      </c>
      <c r="F28" s="441">
        <v>12</v>
      </c>
      <c r="G28" s="441">
        <v>1</v>
      </c>
      <c r="H28" s="442" t="s">
        <v>795</v>
      </c>
      <c r="I28" s="441">
        <v>0</v>
      </c>
      <c r="J28" s="1247">
        <v>13500000</v>
      </c>
      <c r="K28" s="1247"/>
      <c r="L28" s="443" t="s">
        <v>796</v>
      </c>
      <c r="M28" s="443" t="s">
        <v>797</v>
      </c>
      <c r="N28" s="1248" t="s">
        <v>798</v>
      </c>
      <c r="O28" s="1247"/>
      <c r="P28" s="1247">
        <v>0</v>
      </c>
      <c r="Q28" s="1669"/>
      <c r="R28" s="1247">
        <v>0</v>
      </c>
    </row>
    <row r="29" spans="1:18" s="444" customFormat="1" ht="15">
      <c r="A29" s="444">
        <v>21</v>
      </c>
      <c r="B29" s="440">
        <v>85121500</v>
      </c>
      <c r="C29" s="1246" t="s">
        <v>827</v>
      </c>
      <c r="D29" s="441">
        <v>2</v>
      </c>
      <c r="E29" s="441">
        <v>2</v>
      </c>
      <c r="F29" s="441">
        <v>12</v>
      </c>
      <c r="G29" s="441">
        <v>1</v>
      </c>
      <c r="H29" s="442" t="s">
        <v>795</v>
      </c>
      <c r="I29" s="441">
        <v>0</v>
      </c>
      <c r="J29" s="1247">
        <v>12000000</v>
      </c>
      <c r="K29" s="1247">
        <v>76000000</v>
      </c>
      <c r="L29" s="443" t="s">
        <v>796</v>
      </c>
      <c r="M29" s="443" t="s">
        <v>797</v>
      </c>
      <c r="N29" s="1248" t="s">
        <v>798</v>
      </c>
      <c r="O29" s="1247">
        <v>10000000</v>
      </c>
      <c r="P29" s="1247">
        <v>24780000</v>
      </c>
      <c r="Q29" s="1669"/>
      <c r="R29" s="1247">
        <v>14013185</v>
      </c>
    </row>
    <row r="30" spans="1:18" s="444" customFormat="1" ht="15">
      <c r="A30" s="444">
        <v>22</v>
      </c>
      <c r="B30" s="440" t="s">
        <v>828</v>
      </c>
      <c r="C30" s="1246" t="s">
        <v>829</v>
      </c>
      <c r="D30" s="441">
        <v>2</v>
      </c>
      <c r="E30" s="441">
        <v>2</v>
      </c>
      <c r="F30" s="441">
        <v>12</v>
      </c>
      <c r="G30" s="441">
        <v>1</v>
      </c>
      <c r="H30" s="442" t="s">
        <v>795</v>
      </c>
      <c r="I30" s="441">
        <v>0</v>
      </c>
      <c r="J30" s="1247">
        <v>21079000</v>
      </c>
      <c r="K30" s="1247"/>
      <c r="L30" s="443" t="s">
        <v>796</v>
      </c>
      <c r="M30" s="443" t="s">
        <v>797</v>
      </c>
      <c r="N30" s="1248" t="s">
        <v>798</v>
      </c>
      <c r="O30" s="1247"/>
      <c r="P30" s="1247">
        <v>0</v>
      </c>
      <c r="Q30" s="1669"/>
      <c r="R30" s="1247">
        <v>0</v>
      </c>
    </row>
    <row r="31" spans="1:18" s="444" customFormat="1" ht="15">
      <c r="A31" s="444">
        <v>23</v>
      </c>
      <c r="B31" s="440" t="s">
        <v>830</v>
      </c>
      <c r="C31" s="1246" t="s">
        <v>831</v>
      </c>
      <c r="D31" s="441">
        <v>2</v>
      </c>
      <c r="E31" s="441">
        <v>2</v>
      </c>
      <c r="F31" s="441">
        <v>12</v>
      </c>
      <c r="G31" s="441">
        <v>1</v>
      </c>
      <c r="H31" s="442" t="s">
        <v>795</v>
      </c>
      <c r="I31" s="441">
        <v>0</v>
      </c>
      <c r="J31" s="1247">
        <v>4000000</v>
      </c>
      <c r="K31" s="1247"/>
      <c r="L31" s="443" t="s">
        <v>796</v>
      </c>
      <c r="M31" s="443" t="s">
        <v>797</v>
      </c>
      <c r="N31" s="1248" t="s">
        <v>798</v>
      </c>
      <c r="O31" s="1247">
        <v>0</v>
      </c>
      <c r="P31" s="1247">
        <v>0</v>
      </c>
      <c r="Q31" s="1669"/>
      <c r="R31" s="1247">
        <v>0</v>
      </c>
    </row>
    <row r="32" spans="1:18" s="444" customFormat="1" ht="15">
      <c r="A32" s="444">
        <v>24</v>
      </c>
      <c r="B32" s="440" t="s">
        <v>830</v>
      </c>
      <c r="C32" s="1246" t="s">
        <v>831</v>
      </c>
      <c r="D32" s="441">
        <v>2</v>
      </c>
      <c r="E32" s="441">
        <v>2</v>
      </c>
      <c r="F32" s="441">
        <v>12</v>
      </c>
      <c r="G32" s="441">
        <v>1</v>
      </c>
      <c r="H32" s="442" t="s">
        <v>795</v>
      </c>
      <c r="I32" s="441">
        <v>0</v>
      </c>
      <c r="J32" s="1247">
        <v>11926000</v>
      </c>
      <c r="K32" s="1247"/>
      <c r="L32" s="443" t="s">
        <v>796</v>
      </c>
      <c r="M32" s="443" t="s">
        <v>797</v>
      </c>
      <c r="N32" s="1248" t="s">
        <v>798</v>
      </c>
      <c r="O32" s="1247">
        <v>0</v>
      </c>
      <c r="P32" s="1247">
        <v>0</v>
      </c>
      <c r="Q32" s="1669"/>
      <c r="R32" s="1247">
        <v>0</v>
      </c>
    </row>
    <row r="33" spans="1:18" s="444" customFormat="1" ht="15">
      <c r="A33" s="444">
        <v>25</v>
      </c>
      <c r="B33" s="440" t="s">
        <v>830</v>
      </c>
      <c r="C33" s="1246" t="s">
        <v>831</v>
      </c>
      <c r="D33" s="441">
        <v>2</v>
      </c>
      <c r="E33" s="441">
        <v>2</v>
      </c>
      <c r="F33" s="441">
        <v>12</v>
      </c>
      <c r="G33" s="441">
        <v>1</v>
      </c>
      <c r="H33" s="442" t="s">
        <v>795</v>
      </c>
      <c r="I33" s="441">
        <v>0</v>
      </c>
      <c r="J33" s="1247">
        <v>7000000</v>
      </c>
      <c r="K33" s="1247"/>
      <c r="L33" s="443" t="s">
        <v>796</v>
      </c>
      <c r="M33" s="443" t="s">
        <v>797</v>
      </c>
      <c r="N33" s="1248" t="s">
        <v>798</v>
      </c>
      <c r="O33" s="1247">
        <v>0</v>
      </c>
      <c r="P33" s="1247">
        <v>0</v>
      </c>
      <c r="Q33" s="1669"/>
      <c r="R33" s="1247">
        <v>0</v>
      </c>
    </row>
    <row r="34" spans="1:18" s="444" customFormat="1" ht="15">
      <c r="A34" s="444">
        <v>26</v>
      </c>
      <c r="B34" s="440" t="s">
        <v>832</v>
      </c>
      <c r="C34" s="1246" t="s">
        <v>833</v>
      </c>
      <c r="D34" s="441">
        <v>2</v>
      </c>
      <c r="E34" s="441">
        <v>2</v>
      </c>
      <c r="F34" s="441">
        <v>12</v>
      </c>
      <c r="G34" s="441">
        <v>1</v>
      </c>
      <c r="H34" s="442" t="s">
        <v>795</v>
      </c>
      <c r="I34" s="441">
        <v>0</v>
      </c>
      <c r="J34" s="1247">
        <v>666506000</v>
      </c>
      <c r="K34" s="1247">
        <v>368049000</v>
      </c>
      <c r="L34" s="443" t="s">
        <v>796</v>
      </c>
      <c r="M34" s="443" t="s">
        <v>797</v>
      </c>
      <c r="N34" s="1248" t="s">
        <v>807</v>
      </c>
      <c r="O34" s="1247">
        <v>430347550</v>
      </c>
      <c r="P34" s="1247">
        <v>0</v>
      </c>
      <c r="Q34" s="1669"/>
      <c r="R34" s="1247">
        <v>-166618174</v>
      </c>
    </row>
    <row r="35" spans="1:18" s="444" customFormat="1" ht="15">
      <c r="A35" s="444">
        <v>27</v>
      </c>
      <c r="B35" s="440" t="s">
        <v>834</v>
      </c>
      <c r="C35" s="1246" t="s">
        <v>835</v>
      </c>
      <c r="D35" s="441">
        <v>2</v>
      </c>
      <c r="E35" s="441">
        <v>2</v>
      </c>
      <c r="F35" s="441">
        <v>12</v>
      </c>
      <c r="G35" s="441">
        <v>1</v>
      </c>
      <c r="H35" s="442" t="s">
        <v>795</v>
      </c>
      <c r="I35" s="441">
        <v>0</v>
      </c>
      <c r="J35" s="1247">
        <v>4335524000</v>
      </c>
      <c r="K35" s="1247">
        <v>3382024000</v>
      </c>
      <c r="L35" s="443" t="s">
        <v>796</v>
      </c>
      <c r="M35" s="443" t="s">
        <v>797</v>
      </c>
      <c r="N35" s="1248" t="s">
        <v>807</v>
      </c>
      <c r="O35" s="1247">
        <v>243416485</v>
      </c>
      <c r="P35" s="1247">
        <v>1132999752</v>
      </c>
      <c r="Q35" s="1669"/>
      <c r="R35" s="1247">
        <v>1748542500</v>
      </c>
    </row>
    <row r="36" spans="1:18" s="444" customFormat="1" ht="15">
      <c r="A36" s="444">
        <v>28</v>
      </c>
      <c r="B36" s="440">
        <v>25172504</v>
      </c>
      <c r="C36" s="1246" t="s">
        <v>836</v>
      </c>
      <c r="D36" s="441">
        <v>2</v>
      </c>
      <c r="E36" s="441">
        <v>2</v>
      </c>
      <c r="F36" s="441">
        <v>12</v>
      </c>
      <c r="G36" s="441">
        <v>1</v>
      </c>
      <c r="H36" s="442" t="s">
        <v>795</v>
      </c>
      <c r="I36" s="441">
        <v>0</v>
      </c>
      <c r="J36" s="1247">
        <v>3000000</v>
      </c>
      <c r="K36" s="1247"/>
      <c r="L36" s="443" t="s">
        <v>796</v>
      </c>
      <c r="M36" s="443" t="s">
        <v>797</v>
      </c>
      <c r="N36" s="1248" t="s">
        <v>798</v>
      </c>
      <c r="O36" s="1247"/>
      <c r="P36" s="1247">
        <v>0</v>
      </c>
      <c r="Q36" s="1669"/>
      <c r="R36" s="1247">
        <v>0</v>
      </c>
    </row>
    <row r="37" spans="1:18" s="444" customFormat="1" ht="15">
      <c r="A37" s="444">
        <v>29</v>
      </c>
      <c r="B37" s="446" t="s">
        <v>837</v>
      </c>
      <c r="C37" s="1246" t="s">
        <v>838</v>
      </c>
      <c r="D37" s="441">
        <v>2</v>
      </c>
      <c r="E37" s="441">
        <v>2</v>
      </c>
      <c r="F37" s="441">
        <v>12</v>
      </c>
      <c r="G37" s="441">
        <v>1</v>
      </c>
      <c r="H37" s="442" t="s">
        <v>795</v>
      </c>
      <c r="I37" s="441">
        <v>0</v>
      </c>
      <c r="J37" s="1247">
        <v>15000000</v>
      </c>
      <c r="K37" s="1247">
        <v>57268000</v>
      </c>
      <c r="L37" s="443" t="s">
        <v>796</v>
      </c>
      <c r="M37" s="443" t="s">
        <v>797</v>
      </c>
      <c r="N37" s="1248" t="s">
        <v>798</v>
      </c>
      <c r="O37" s="1247"/>
      <c r="P37" s="1247">
        <v>15000000</v>
      </c>
      <c r="Q37" s="1669"/>
      <c r="R37" s="1247">
        <v>21461150</v>
      </c>
    </row>
    <row r="38" spans="1:18" s="444" customFormat="1" ht="15">
      <c r="A38" s="444">
        <v>30</v>
      </c>
      <c r="B38" s="440" t="s">
        <v>839</v>
      </c>
      <c r="C38" s="1246" t="s">
        <v>840</v>
      </c>
      <c r="D38" s="441">
        <v>2</v>
      </c>
      <c r="E38" s="441">
        <v>2</v>
      </c>
      <c r="F38" s="441">
        <v>12</v>
      </c>
      <c r="G38" s="441">
        <v>1</v>
      </c>
      <c r="H38" s="442" t="s">
        <v>795</v>
      </c>
      <c r="I38" s="441">
        <v>0</v>
      </c>
      <c r="J38" s="1247">
        <v>21560000</v>
      </c>
      <c r="K38" s="1247"/>
      <c r="L38" s="443" t="s">
        <v>796</v>
      </c>
      <c r="M38" s="443" t="s">
        <v>797</v>
      </c>
      <c r="N38" s="1248" t="s">
        <v>798</v>
      </c>
      <c r="O38" s="1247"/>
      <c r="P38" s="1247">
        <v>0</v>
      </c>
      <c r="Q38" s="1669"/>
      <c r="R38" s="1247">
        <v>0</v>
      </c>
    </row>
    <row r="39" spans="1:18" s="444" customFormat="1" ht="15">
      <c r="A39" s="444">
        <v>31</v>
      </c>
      <c r="B39" s="440">
        <v>81112210</v>
      </c>
      <c r="C39" s="1246" t="s">
        <v>841</v>
      </c>
      <c r="D39" s="441">
        <v>2</v>
      </c>
      <c r="E39" s="441">
        <v>2</v>
      </c>
      <c r="F39" s="441">
        <v>12</v>
      </c>
      <c r="G39" s="441">
        <v>1</v>
      </c>
      <c r="H39" s="442" t="s">
        <v>795</v>
      </c>
      <c r="I39" s="441">
        <v>0</v>
      </c>
      <c r="J39" s="1247">
        <v>11400000</v>
      </c>
      <c r="K39" s="1247"/>
      <c r="L39" s="443" t="s">
        <v>796</v>
      </c>
      <c r="M39" s="443" t="s">
        <v>797</v>
      </c>
      <c r="N39" s="1248" t="s">
        <v>798</v>
      </c>
      <c r="O39" s="1247"/>
      <c r="P39" s="1247">
        <v>0</v>
      </c>
      <c r="Q39" s="1669"/>
      <c r="R39" s="1247">
        <v>0</v>
      </c>
    </row>
    <row r="40" spans="1:18" s="444" customFormat="1" ht="15">
      <c r="A40" s="444">
        <v>32</v>
      </c>
      <c r="B40" s="440">
        <v>72103300</v>
      </c>
      <c r="C40" s="1246" t="s">
        <v>842</v>
      </c>
      <c r="D40" s="441">
        <v>2</v>
      </c>
      <c r="E40" s="441">
        <v>2</v>
      </c>
      <c r="F40" s="441">
        <v>12</v>
      </c>
      <c r="G40" s="441">
        <v>1</v>
      </c>
      <c r="H40" s="442" t="s">
        <v>795</v>
      </c>
      <c r="I40" s="441">
        <v>0</v>
      </c>
      <c r="J40" s="1247">
        <v>38000000</v>
      </c>
      <c r="K40" s="1247"/>
      <c r="L40" s="443" t="s">
        <v>796</v>
      </c>
      <c r="M40" s="443" t="s">
        <v>797</v>
      </c>
      <c r="N40" s="1248" t="s">
        <v>798</v>
      </c>
      <c r="O40" s="1247"/>
      <c r="P40" s="1247">
        <v>0</v>
      </c>
      <c r="Q40" s="1669"/>
      <c r="R40" s="1247">
        <v>0</v>
      </c>
    </row>
    <row r="41" spans="1:18" s="444" customFormat="1" ht="15">
      <c r="A41" s="444">
        <v>33</v>
      </c>
      <c r="B41" s="440" t="s">
        <v>843</v>
      </c>
      <c r="C41" s="1246" t="s">
        <v>844</v>
      </c>
      <c r="D41" s="441">
        <v>2</v>
      </c>
      <c r="E41" s="441">
        <v>2</v>
      </c>
      <c r="F41" s="441">
        <v>12</v>
      </c>
      <c r="G41" s="441">
        <v>1</v>
      </c>
      <c r="H41" s="442" t="s">
        <v>795</v>
      </c>
      <c r="I41" s="441">
        <v>0</v>
      </c>
      <c r="J41" s="1247">
        <v>22363000</v>
      </c>
      <c r="K41" s="1247"/>
      <c r="L41" s="443" t="s">
        <v>796</v>
      </c>
      <c r="M41" s="443" t="s">
        <v>797</v>
      </c>
      <c r="N41" s="1248" t="s">
        <v>798</v>
      </c>
      <c r="O41" s="1247"/>
      <c r="P41" s="1247">
        <v>0</v>
      </c>
      <c r="Q41" s="1669"/>
      <c r="R41" s="1247">
        <v>0</v>
      </c>
    </row>
    <row r="42" spans="1:18" s="444" customFormat="1" ht="15">
      <c r="A42" s="444">
        <v>34</v>
      </c>
      <c r="B42" s="440" t="s">
        <v>843</v>
      </c>
      <c r="C42" s="1246" t="s">
        <v>845</v>
      </c>
      <c r="D42" s="441">
        <v>2</v>
      </c>
      <c r="E42" s="441">
        <v>2</v>
      </c>
      <c r="F42" s="441">
        <v>12</v>
      </c>
      <c r="G42" s="441">
        <v>1</v>
      </c>
      <c r="H42" s="442" t="s">
        <v>795</v>
      </c>
      <c r="I42" s="441">
        <v>0</v>
      </c>
      <c r="J42" s="1247">
        <v>193333000</v>
      </c>
      <c r="K42" s="1247"/>
      <c r="L42" s="443" t="s">
        <v>796</v>
      </c>
      <c r="M42" s="443" t="s">
        <v>797</v>
      </c>
      <c r="N42" s="1248" t="s">
        <v>798</v>
      </c>
      <c r="O42" s="1247"/>
      <c r="P42" s="1247">
        <v>0</v>
      </c>
      <c r="Q42" s="1669"/>
      <c r="R42" s="1247">
        <v>0</v>
      </c>
    </row>
    <row r="43" spans="1:18" s="444" customFormat="1" ht="15">
      <c r="A43" s="444">
        <v>35</v>
      </c>
      <c r="B43" s="440">
        <v>81112208</v>
      </c>
      <c r="C43" s="1246" t="s">
        <v>846</v>
      </c>
      <c r="D43" s="441">
        <v>2</v>
      </c>
      <c r="E43" s="441">
        <v>2</v>
      </c>
      <c r="F43" s="441">
        <v>12</v>
      </c>
      <c r="G43" s="441">
        <v>1</v>
      </c>
      <c r="H43" s="442" t="s">
        <v>795</v>
      </c>
      <c r="I43" s="441">
        <v>0</v>
      </c>
      <c r="J43" s="1247">
        <v>46600000</v>
      </c>
      <c r="K43" s="1247"/>
      <c r="L43" s="443" t="s">
        <v>796</v>
      </c>
      <c r="M43" s="443" t="s">
        <v>797</v>
      </c>
      <c r="N43" s="1248" t="s">
        <v>798</v>
      </c>
      <c r="O43" s="1247"/>
      <c r="P43" s="1247">
        <v>0</v>
      </c>
      <c r="Q43" s="1669"/>
      <c r="R43" s="1247">
        <v>0</v>
      </c>
    </row>
    <row r="44" spans="1:18" s="444" customFormat="1" ht="15">
      <c r="A44" s="444">
        <v>36</v>
      </c>
      <c r="B44" s="440">
        <v>72103300</v>
      </c>
      <c r="C44" s="1246" t="s">
        <v>847</v>
      </c>
      <c r="D44" s="441">
        <v>2</v>
      </c>
      <c r="E44" s="441">
        <v>2</v>
      </c>
      <c r="F44" s="441">
        <v>12</v>
      </c>
      <c r="G44" s="441">
        <v>1</v>
      </c>
      <c r="H44" s="442" t="s">
        <v>795</v>
      </c>
      <c r="I44" s="441">
        <v>0</v>
      </c>
      <c r="J44" s="1247">
        <v>208400000</v>
      </c>
      <c r="K44" s="1247"/>
      <c r="L44" s="443" t="s">
        <v>796</v>
      </c>
      <c r="M44" s="443" t="s">
        <v>797</v>
      </c>
      <c r="N44" s="1248" t="s">
        <v>798</v>
      </c>
      <c r="O44" s="1247"/>
      <c r="P44" s="1247">
        <v>0</v>
      </c>
      <c r="Q44" s="1669"/>
      <c r="R44" s="1247">
        <v>0</v>
      </c>
    </row>
    <row r="45" spans="1:18" s="444" customFormat="1" ht="15">
      <c r="A45" s="444">
        <v>37</v>
      </c>
      <c r="B45" s="440" t="s">
        <v>848</v>
      </c>
      <c r="C45" s="1246" t="s">
        <v>1397</v>
      </c>
      <c r="D45" s="441">
        <v>2</v>
      </c>
      <c r="E45" s="441">
        <v>2</v>
      </c>
      <c r="F45" s="441">
        <v>12</v>
      </c>
      <c r="G45" s="441">
        <v>1</v>
      </c>
      <c r="H45" s="442" t="s">
        <v>795</v>
      </c>
      <c r="I45" s="441">
        <v>0</v>
      </c>
      <c r="J45" s="1247">
        <v>111907000</v>
      </c>
      <c r="K45" s="1247">
        <v>116000000</v>
      </c>
      <c r="L45" s="443" t="s">
        <v>796</v>
      </c>
      <c r="M45" s="443" t="s">
        <v>797</v>
      </c>
      <c r="N45" s="1248" t="s">
        <v>798</v>
      </c>
      <c r="O45" s="1247"/>
      <c r="P45" s="1247">
        <v>22530541</v>
      </c>
      <c r="Q45" s="1669"/>
      <c r="R45" s="1247">
        <v>-3254406</v>
      </c>
    </row>
    <row r="46" spans="1:18" s="444" customFormat="1" ht="15">
      <c r="A46" s="444">
        <v>38</v>
      </c>
      <c r="B46" s="440" t="s">
        <v>849</v>
      </c>
      <c r="C46" s="1246" t="s">
        <v>850</v>
      </c>
      <c r="D46" s="441">
        <v>2</v>
      </c>
      <c r="E46" s="441">
        <v>2</v>
      </c>
      <c r="F46" s="441">
        <v>12</v>
      </c>
      <c r="G46" s="441">
        <v>1</v>
      </c>
      <c r="H46" s="442" t="s">
        <v>795</v>
      </c>
      <c r="I46" s="441">
        <v>0</v>
      </c>
      <c r="J46" s="1247">
        <v>590008000</v>
      </c>
      <c r="K46" s="1247">
        <v>869506000</v>
      </c>
      <c r="L46" s="443" t="s">
        <v>796</v>
      </c>
      <c r="M46" s="443" t="s">
        <v>797</v>
      </c>
      <c r="N46" s="1248" t="s">
        <v>798</v>
      </c>
      <c r="O46" s="1247">
        <v>33063107</v>
      </c>
      <c r="P46" s="1247">
        <v>277828547</v>
      </c>
      <c r="Q46" s="1669"/>
      <c r="R46" s="1247">
        <v>483275064</v>
      </c>
    </row>
    <row r="47" spans="1:18" s="444" customFormat="1" ht="15">
      <c r="A47" s="444">
        <v>40</v>
      </c>
      <c r="B47" s="440">
        <v>24141500</v>
      </c>
      <c r="C47" s="1246" t="s">
        <v>851</v>
      </c>
      <c r="D47" s="441">
        <v>2</v>
      </c>
      <c r="E47" s="441">
        <v>2</v>
      </c>
      <c r="F47" s="441">
        <v>12</v>
      </c>
      <c r="G47" s="441">
        <v>1</v>
      </c>
      <c r="H47" s="442" t="s">
        <v>806</v>
      </c>
      <c r="I47" s="441">
        <v>0</v>
      </c>
      <c r="J47" s="1247">
        <v>235227000</v>
      </c>
      <c r="K47" s="1247">
        <v>300000000</v>
      </c>
      <c r="L47" s="443" t="s">
        <v>796</v>
      </c>
      <c r="M47" s="443" t="s">
        <v>797</v>
      </c>
      <c r="N47" s="1248" t="s">
        <v>798</v>
      </c>
      <c r="O47" s="1247"/>
      <c r="P47" s="1247">
        <v>135753127</v>
      </c>
      <c r="Q47" s="1669"/>
      <c r="R47" s="1247">
        <v>0</v>
      </c>
    </row>
    <row r="48" spans="1:18" s="444" customFormat="1" ht="15">
      <c r="A48" s="444">
        <v>41</v>
      </c>
      <c r="B48" s="440">
        <v>12163800</v>
      </c>
      <c r="C48" s="1246" t="s">
        <v>852</v>
      </c>
      <c r="D48" s="441">
        <v>2</v>
      </c>
      <c r="E48" s="441">
        <v>2</v>
      </c>
      <c r="F48" s="441">
        <v>12</v>
      </c>
      <c r="G48" s="441">
        <v>1</v>
      </c>
      <c r="H48" s="442" t="s">
        <v>795</v>
      </c>
      <c r="I48" s="441">
        <v>0</v>
      </c>
      <c r="J48" s="1247">
        <v>5000000</v>
      </c>
      <c r="K48" s="1247"/>
      <c r="L48" s="443" t="s">
        <v>796</v>
      </c>
      <c r="M48" s="443" t="s">
        <v>797</v>
      </c>
      <c r="N48" s="1248" t="s">
        <v>798</v>
      </c>
      <c r="O48" s="1247"/>
      <c r="P48" s="1247">
        <v>0</v>
      </c>
      <c r="Q48" s="1669"/>
      <c r="R48" s="1247">
        <v>0</v>
      </c>
    </row>
    <row r="49" spans="1:18" s="444" customFormat="1" ht="15">
      <c r="A49" s="444">
        <v>42</v>
      </c>
      <c r="B49" s="440">
        <v>13102000</v>
      </c>
      <c r="C49" s="1246" t="s">
        <v>853</v>
      </c>
      <c r="D49" s="441">
        <v>2</v>
      </c>
      <c r="E49" s="441">
        <v>2</v>
      </c>
      <c r="F49" s="441">
        <v>12</v>
      </c>
      <c r="G49" s="441">
        <v>1</v>
      </c>
      <c r="H49" s="442" t="s">
        <v>806</v>
      </c>
      <c r="I49" s="441">
        <v>0</v>
      </c>
      <c r="J49" s="1247">
        <v>297426000</v>
      </c>
      <c r="K49" s="1247">
        <v>500000000</v>
      </c>
      <c r="L49" s="443" t="s">
        <v>796</v>
      </c>
      <c r="M49" s="443" t="s">
        <v>797</v>
      </c>
      <c r="N49" s="1248" t="s">
        <v>798</v>
      </c>
      <c r="O49" s="1247"/>
      <c r="P49" s="1247">
        <v>200000000</v>
      </c>
      <c r="Q49" s="1669"/>
      <c r="R49" s="1247">
        <v>167996397</v>
      </c>
    </row>
    <row r="50" spans="1:18" s="444" customFormat="1" ht="15">
      <c r="A50" s="444">
        <v>43</v>
      </c>
      <c r="B50" s="440" t="s">
        <v>854</v>
      </c>
      <c r="C50" s="1246" t="s">
        <v>855</v>
      </c>
      <c r="D50" s="441">
        <v>2</v>
      </c>
      <c r="E50" s="441">
        <v>2</v>
      </c>
      <c r="F50" s="441">
        <v>12</v>
      </c>
      <c r="G50" s="441">
        <v>1</v>
      </c>
      <c r="H50" s="442" t="s">
        <v>795</v>
      </c>
      <c r="I50" s="441">
        <v>0</v>
      </c>
      <c r="J50" s="1247">
        <v>33400000</v>
      </c>
      <c r="K50" s="1247"/>
      <c r="L50" s="443" t="s">
        <v>796</v>
      </c>
      <c r="M50" s="443" t="s">
        <v>797</v>
      </c>
      <c r="N50" s="1248" t="s">
        <v>798</v>
      </c>
      <c r="O50" s="1247"/>
      <c r="P50" s="1247">
        <v>0</v>
      </c>
      <c r="Q50" s="1669"/>
      <c r="R50" s="1247">
        <v>0</v>
      </c>
    </row>
    <row r="51" spans="1:18" s="444" customFormat="1" ht="15">
      <c r="A51" s="444">
        <v>44</v>
      </c>
      <c r="B51" s="440">
        <v>84111500</v>
      </c>
      <c r="C51" s="1246" t="s">
        <v>856</v>
      </c>
      <c r="D51" s="441">
        <v>2</v>
      </c>
      <c r="E51" s="441">
        <v>2</v>
      </c>
      <c r="F51" s="441">
        <v>12</v>
      </c>
      <c r="G51" s="441">
        <v>1</v>
      </c>
      <c r="H51" s="442" t="s">
        <v>795</v>
      </c>
      <c r="I51" s="441">
        <v>0</v>
      </c>
      <c r="J51" s="1247">
        <v>3281000</v>
      </c>
      <c r="K51" s="1247"/>
      <c r="L51" s="443" t="s">
        <v>796</v>
      </c>
      <c r="M51" s="443" t="s">
        <v>797</v>
      </c>
      <c r="N51" s="1248" t="s">
        <v>798</v>
      </c>
      <c r="O51" s="1247"/>
      <c r="P51" s="1247">
        <v>0</v>
      </c>
      <c r="Q51" s="1669"/>
      <c r="R51" s="1247">
        <v>0</v>
      </c>
    </row>
    <row r="52" spans="1:18" s="444" customFormat="1" ht="15">
      <c r="B52" s="440"/>
      <c r="C52" s="1246" t="s">
        <v>1398</v>
      </c>
      <c r="D52" s="441"/>
      <c r="E52" s="441"/>
      <c r="F52" s="441"/>
      <c r="G52" s="441"/>
      <c r="H52" s="442"/>
      <c r="I52" s="441"/>
      <c r="J52" s="1247"/>
      <c r="K52" s="1247">
        <v>170905000</v>
      </c>
      <c r="L52" s="443"/>
      <c r="M52" s="443"/>
      <c r="N52" s="1248"/>
      <c r="O52" s="1247"/>
      <c r="P52" s="1247"/>
      <c r="Q52" s="1669"/>
      <c r="R52" s="1247">
        <v>123253360</v>
      </c>
    </row>
    <row r="53" spans="1:18" s="444" customFormat="1" ht="15">
      <c r="A53" s="444">
        <v>45</v>
      </c>
      <c r="B53" s="440">
        <v>14121900</v>
      </c>
      <c r="C53" s="1246" t="s">
        <v>857</v>
      </c>
      <c r="D53" s="441">
        <v>1</v>
      </c>
      <c r="E53" s="441">
        <v>1</v>
      </c>
      <c r="F53" s="441">
        <v>12</v>
      </c>
      <c r="G53" s="441">
        <v>1</v>
      </c>
      <c r="H53" s="442" t="s">
        <v>806</v>
      </c>
      <c r="I53" s="441">
        <v>0</v>
      </c>
      <c r="J53" s="1247">
        <v>252323000</v>
      </c>
      <c r="K53" s="1247">
        <v>252323000</v>
      </c>
      <c r="L53" s="443" t="s">
        <v>796</v>
      </c>
      <c r="M53" s="443" t="s">
        <v>797</v>
      </c>
      <c r="N53" s="1248" t="s">
        <v>807</v>
      </c>
      <c r="O53" s="1247">
        <v>15261750</v>
      </c>
      <c r="P53" s="1247">
        <v>0</v>
      </c>
      <c r="Q53" s="1669"/>
      <c r="R53" s="1247">
        <v>8000000</v>
      </c>
    </row>
    <row r="54" spans="1:18" s="444" customFormat="1" ht="15">
      <c r="A54" s="444">
        <v>46</v>
      </c>
      <c r="B54" s="440">
        <v>14121900</v>
      </c>
      <c r="C54" s="1246" t="s">
        <v>858</v>
      </c>
      <c r="D54" s="441">
        <v>2</v>
      </c>
      <c r="E54" s="441">
        <v>2</v>
      </c>
      <c r="F54" s="441">
        <v>12</v>
      </c>
      <c r="G54" s="441">
        <v>1</v>
      </c>
      <c r="H54" s="442" t="s">
        <v>795</v>
      </c>
      <c r="I54" s="441">
        <v>0</v>
      </c>
      <c r="J54" s="1247">
        <v>335450000</v>
      </c>
      <c r="K54" s="1247">
        <v>335450000</v>
      </c>
      <c r="L54" s="443" t="s">
        <v>796</v>
      </c>
      <c r="M54" s="443" t="s">
        <v>797</v>
      </c>
      <c r="N54" s="1248" t="s">
        <v>807</v>
      </c>
      <c r="O54" s="1247">
        <v>90000000</v>
      </c>
      <c r="P54" s="1247">
        <v>50000000</v>
      </c>
      <c r="Q54" s="1669"/>
      <c r="R54" s="1247">
        <v>0</v>
      </c>
    </row>
    <row r="55" spans="1:18" s="444" customFormat="1" ht="15">
      <c r="A55" s="444">
        <v>47</v>
      </c>
      <c r="B55" s="440">
        <v>14121900</v>
      </c>
      <c r="C55" s="1246" t="s">
        <v>859</v>
      </c>
      <c r="D55" s="441">
        <v>1</v>
      </c>
      <c r="E55" s="441">
        <v>1</v>
      </c>
      <c r="F55" s="441">
        <v>12</v>
      </c>
      <c r="G55" s="441">
        <v>1</v>
      </c>
      <c r="H55" s="442" t="s">
        <v>806</v>
      </c>
      <c r="I55" s="441">
        <v>0</v>
      </c>
      <c r="J55" s="1247">
        <v>120630000</v>
      </c>
      <c r="K55" s="1247">
        <v>206927000</v>
      </c>
      <c r="L55" s="443" t="s">
        <v>796</v>
      </c>
      <c r="M55" s="443" t="s">
        <v>797</v>
      </c>
      <c r="N55" s="1248" t="s">
        <v>807</v>
      </c>
      <c r="O55" s="1247">
        <v>30000000</v>
      </c>
      <c r="P55" s="1247">
        <v>30000000</v>
      </c>
      <c r="Q55" s="1669"/>
      <c r="R55" s="1247">
        <v>0</v>
      </c>
    </row>
    <row r="56" spans="1:18" s="444" customFormat="1" ht="15">
      <c r="A56" s="444">
        <v>48</v>
      </c>
      <c r="B56" s="440" t="s">
        <v>860</v>
      </c>
      <c r="C56" s="1246" t="s">
        <v>861</v>
      </c>
      <c r="D56" s="441">
        <v>1</v>
      </c>
      <c r="E56" s="441">
        <v>1</v>
      </c>
      <c r="F56" s="441">
        <v>12</v>
      </c>
      <c r="G56" s="441">
        <v>1</v>
      </c>
      <c r="H56" s="442" t="s">
        <v>806</v>
      </c>
      <c r="I56" s="441">
        <v>0</v>
      </c>
      <c r="J56" s="1247">
        <v>20000000</v>
      </c>
      <c r="K56" s="1247">
        <v>1500000</v>
      </c>
      <c r="L56" s="443" t="s">
        <v>796</v>
      </c>
      <c r="M56" s="443" t="s">
        <v>797</v>
      </c>
      <c r="N56" s="1248" t="s">
        <v>798</v>
      </c>
      <c r="O56" s="1247"/>
      <c r="P56" s="1247">
        <v>1499400</v>
      </c>
      <c r="Q56" s="1669"/>
      <c r="R56" s="1247">
        <v>0</v>
      </c>
    </row>
    <row r="57" spans="1:18" s="444" customFormat="1" ht="15">
      <c r="A57" s="444">
        <v>49</v>
      </c>
      <c r="B57" s="440" t="s">
        <v>862</v>
      </c>
      <c r="C57" s="1246" t="s">
        <v>863</v>
      </c>
      <c r="D57" s="441">
        <v>1</v>
      </c>
      <c r="E57" s="441">
        <v>1</v>
      </c>
      <c r="F57" s="441">
        <v>12</v>
      </c>
      <c r="G57" s="441">
        <v>1</v>
      </c>
      <c r="H57" s="442" t="s">
        <v>806</v>
      </c>
      <c r="I57" s="441">
        <v>0</v>
      </c>
      <c r="J57" s="1247">
        <v>109139000</v>
      </c>
      <c r="K57" s="1247">
        <v>150000000</v>
      </c>
      <c r="L57" s="443" t="s">
        <v>796</v>
      </c>
      <c r="M57" s="443" t="s">
        <v>797</v>
      </c>
      <c r="N57" s="1248" t="s">
        <v>807</v>
      </c>
      <c r="O57" s="1247"/>
      <c r="P57" s="1247">
        <v>25125000</v>
      </c>
      <c r="Q57" s="1669"/>
      <c r="R57" s="1247">
        <v>0</v>
      </c>
    </row>
    <row r="58" spans="1:18" s="444" customFormat="1" ht="15">
      <c r="A58" s="444">
        <v>50</v>
      </c>
      <c r="B58" s="440">
        <v>14121900</v>
      </c>
      <c r="C58" s="1246" t="s">
        <v>864</v>
      </c>
      <c r="D58" s="441">
        <v>1</v>
      </c>
      <c r="E58" s="441">
        <v>1</v>
      </c>
      <c r="F58" s="441">
        <v>12</v>
      </c>
      <c r="G58" s="441">
        <v>1</v>
      </c>
      <c r="H58" s="442" t="s">
        <v>806</v>
      </c>
      <c r="I58" s="441">
        <v>0</v>
      </c>
      <c r="J58" s="1247">
        <v>2550000000</v>
      </c>
      <c r="K58" s="1247">
        <v>17000000000</v>
      </c>
      <c r="L58" s="443" t="s">
        <v>796</v>
      </c>
      <c r="M58" s="443" t="s">
        <v>797</v>
      </c>
      <c r="N58" s="1248" t="s">
        <v>807</v>
      </c>
      <c r="O58" s="1247"/>
      <c r="P58" s="1247">
        <v>1600000000</v>
      </c>
      <c r="Q58" s="1669"/>
      <c r="R58" s="1247">
        <v>14839064160</v>
      </c>
    </row>
    <row r="59" spans="1:18" s="444" customFormat="1" ht="15">
      <c r="A59" s="444">
        <v>51</v>
      </c>
      <c r="B59" s="440">
        <v>14121900</v>
      </c>
      <c r="C59" s="1246" t="s">
        <v>865</v>
      </c>
      <c r="D59" s="441">
        <v>1</v>
      </c>
      <c r="E59" s="441">
        <v>1</v>
      </c>
      <c r="F59" s="441">
        <v>12</v>
      </c>
      <c r="G59" s="441">
        <v>1</v>
      </c>
      <c r="H59" s="442" t="s">
        <v>806</v>
      </c>
      <c r="I59" s="441">
        <v>0</v>
      </c>
      <c r="J59" s="1247">
        <v>1178000000</v>
      </c>
      <c r="K59" s="1247">
        <v>2000000000</v>
      </c>
      <c r="L59" s="443" t="s">
        <v>796</v>
      </c>
      <c r="M59" s="443" t="s">
        <v>797</v>
      </c>
      <c r="N59" s="1248" t="s">
        <v>807</v>
      </c>
      <c r="O59" s="1247"/>
      <c r="P59" s="1247">
        <v>1719513784</v>
      </c>
      <c r="Q59" s="1669"/>
      <c r="R59" s="1247">
        <v>0</v>
      </c>
    </row>
    <row r="60" spans="1:18" s="444" customFormat="1" ht="15">
      <c r="A60" s="444">
        <v>52</v>
      </c>
      <c r="B60" s="440">
        <v>14121900</v>
      </c>
      <c r="C60" s="1246" t="s">
        <v>866</v>
      </c>
      <c r="D60" s="441">
        <v>1</v>
      </c>
      <c r="E60" s="441">
        <v>1</v>
      </c>
      <c r="F60" s="441">
        <v>12</v>
      </c>
      <c r="G60" s="441">
        <v>1</v>
      </c>
      <c r="H60" s="442" t="s">
        <v>806</v>
      </c>
      <c r="I60" s="441">
        <v>0</v>
      </c>
      <c r="J60" s="1247">
        <v>100389000</v>
      </c>
      <c r="K60" s="1247">
        <v>300000000</v>
      </c>
      <c r="L60" s="443" t="s">
        <v>796</v>
      </c>
      <c r="M60" s="443" t="s">
        <v>797</v>
      </c>
      <c r="N60" s="1248" t="s">
        <v>798</v>
      </c>
      <c r="O60" s="1247">
        <v>60000000</v>
      </c>
      <c r="P60" s="1247">
        <v>75967393</v>
      </c>
      <c r="Q60" s="1669"/>
      <c r="R60" s="1247">
        <v>114835000</v>
      </c>
    </row>
    <row r="61" spans="1:18" s="444" customFormat="1" ht="15">
      <c r="A61" s="444">
        <v>53</v>
      </c>
      <c r="B61" s="440">
        <v>45101800</v>
      </c>
      <c r="C61" s="1246" t="s">
        <v>867</v>
      </c>
      <c r="D61" s="441">
        <v>1</v>
      </c>
      <c r="E61" s="441">
        <v>1</v>
      </c>
      <c r="F61" s="441">
        <v>12</v>
      </c>
      <c r="G61" s="441">
        <v>1</v>
      </c>
      <c r="H61" s="442" t="s">
        <v>806</v>
      </c>
      <c r="I61" s="441">
        <v>0</v>
      </c>
      <c r="J61" s="1247">
        <v>100000000</v>
      </c>
      <c r="K61" s="1247">
        <v>70000000</v>
      </c>
      <c r="L61" s="443" t="s">
        <v>796</v>
      </c>
      <c r="M61" s="443" t="s">
        <v>797</v>
      </c>
      <c r="N61" s="1248" t="s">
        <v>798</v>
      </c>
      <c r="O61" s="1247"/>
      <c r="P61" s="1247">
        <v>60652772</v>
      </c>
      <c r="Q61" s="1669"/>
      <c r="R61" s="1247">
        <v>0</v>
      </c>
    </row>
    <row r="62" spans="1:18" s="444" customFormat="1" ht="15">
      <c r="A62" s="444">
        <v>54</v>
      </c>
      <c r="B62" s="440" t="s">
        <v>868</v>
      </c>
      <c r="C62" s="1246" t="s">
        <v>869</v>
      </c>
      <c r="D62" s="441">
        <v>1</v>
      </c>
      <c r="E62" s="441">
        <v>1</v>
      </c>
      <c r="F62" s="441">
        <v>12</v>
      </c>
      <c r="G62" s="441">
        <v>1</v>
      </c>
      <c r="H62" s="442" t="s">
        <v>795</v>
      </c>
      <c r="I62" s="441">
        <v>0</v>
      </c>
      <c r="J62" s="1247">
        <v>300000000</v>
      </c>
      <c r="K62" s="1247">
        <v>400000000</v>
      </c>
      <c r="L62" s="443" t="s">
        <v>796</v>
      </c>
      <c r="M62" s="443" t="s">
        <v>797</v>
      </c>
      <c r="N62" s="1248" t="s">
        <v>807</v>
      </c>
      <c r="O62" s="1247">
        <v>99977180</v>
      </c>
      <c r="P62" s="1247">
        <v>90942000</v>
      </c>
      <c r="Q62" s="1669"/>
      <c r="R62" s="1247">
        <v>101847500</v>
      </c>
    </row>
    <row r="63" spans="1:18" s="444" customFormat="1" ht="15">
      <c r="A63" s="444">
        <v>55</v>
      </c>
      <c r="B63" s="440" t="s">
        <v>870</v>
      </c>
      <c r="C63" s="1246" t="s">
        <v>871</v>
      </c>
      <c r="D63" s="441">
        <v>1</v>
      </c>
      <c r="E63" s="441">
        <v>1</v>
      </c>
      <c r="F63" s="441">
        <v>12</v>
      </c>
      <c r="G63" s="441">
        <v>1</v>
      </c>
      <c r="H63" s="442" t="s">
        <v>806</v>
      </c>
      <c r="I63" s="441">
        <v>0</v>
      </c>
      <c r="J63" s="1247">
        <v>239694000</v>
      </c>
      <c r="K63" s="1247">
        <v>419694000</v>
      </c>
      <c r="L63" s="443" t="s">
        <v>796</v>
      </c>
      <c r="M63" s="443" t="s">
        <v>797</v>
      </c>
      <c r="N63" s="1248" t="s">
        <v>807</v>
      </c>
      <c r="O63" s="1247">
        <v>150000000</v>
      </c>
      <c r="P63" s="1247">
        <v>84400603</v>
      </c>
      <c r="Q63" s="1669"/>
      <c r="R63" s="1247">
        <v>89810608</v>
      </c>
    </row>
    <row r="64" spans="1:18" s="444" customFormat="1" ht="15">
      <c r="A64" s="444">
        <v>56</v>
      </c>
      <c r="B64" s="440" t="s">
        <v>872</v>
      </c>
      <c r="C64" s="1246" t="s">
        <v>873</v>
      </c>
      <c r="D64" s="441">
        <v>2</v>
      </c>
      <c r="E64" s="441">
        <v>2</v>
      </c>
      <c r="F64" s="441">
        <v>12</v>
      </c>
      <c r="G64" s="441">
        <v>1</v>
      </c>
      <c r="H64" s="442" t="s">
        <v>795</v>
      </c>
      <c r="I64" s="441">
        <v>0</v>
      </c>
      <c r="J64" s="1247">
        <v>199563000</v>
      </c>
      <c r="K64" s="1247">
        <v>199563000</v>
      </c>
      <c r="L64" s="443" t="s">
        <v>796</v>
      </c>
      <c r="M64" s="443" t="s">
        <v>797</v>
      </c>
      <c r="N64" s="1248" t="s">
        <v>807</v>
      </c>
      <c r="O64" s="1247"/>
      <c r="P64" s="1247">
        <v>0</v>
      </c>
      <c r="Q64" s="1669"/>
      <c r="R64" s="1247">
        <v>192108736</v>
      </c>
    </row>
    <row r="65" spans="1:18" s="444" customFormat="1" ht="15">
      <c r="A65" s="444">
        <v>57</v>
      </c>
      <c r="B65" s="440" t="s">
        <v>874</v>
      </c>
      <c r="C65" s="1246" t="s">
        <v>875</v>
      </c>
      <c r="D65" s="441">
        <v>2</v>
      </c>
      <c r="E65" s="441">
        <v>2</v>
      </c>
      <c r="F65" s="441">
        <v>12</v>
      </c>
      <c r="G65" s="441">
        <v>1</v>
      </c>
      <c r="H65" s="442" t="s">
        <v>795</v>
      </c>
      <c r="I65" s="441">
        <v>0</v>
      </c>
      <c r="J65" s="1247">
        <v>70000000</v>
      </c>
      <c r="K65" s="1247"/>
      <c r="L65" s="443" t="s">
        <v>796</v>
      </c>
      <c r="M65" s="443" t="s">
        <v>797</v>
      </c>
      <c r="N65" s="1248" t="s">
        <v>798</v>
      </c>
      <c r="O65" s="1247"/>
      <c r="P65" s="1247">
        <v>0</v>
      </c>
      <c r="Q65" s="1669"/>
      <c r="R65" s="1247">
        <v>0</v>
      </c>
    </row>
    <row r="66" spans="1:18" s="444" customFormat="1" ht="15">
      <c r="A66" s="444">
        <v>58</v>
      </c>
      <c r="B66" s="440" t="s">
        <v>876</v>
      </c>
      <c r="C66" s="1246" t="s">
        <v>877</v>
      </c>
      <c r="D66" s="441">
        <v>2</v>
      </c>
      <c r="E66" s="441">
        <v>2</v>
      </c>
      <c r="F66" s="441">
        <v>12</v>
      </c>
      <c r="G66" s="441">
        <v>1</v>
      </c>
      <c r="H66" s="442" t="s">
        <v>795</v>
      </c>
      <c r="I66" s="441">
        <v>0</v>
      </c>
      <c r="J66" s="1247">
        <v>10000000</v>
      </c>
      <c r="K66" s="1247">
        <v>10100000</v>
      </c>
      <c r="L66" s="443" t="s">
        <v>796</v>
      </c>
      <c r="M66" s="443" t="s">
        <v>797</v>
      </c>
      <c r="N66" s="1248" t="s">
        <v>798</v>
      </c>
      <c r="O66" s="1247">
        <v>10000000</v>
      </c>
      <c r="P66" s="1247">
        <v>0</v>
      </c>
      <c r="Q66" s="1669"/>
      <c r="R66" s="1247">
        <v>-665200</v>
      </c>
    </row>
    <row r="67" spans="1:18" s="444" customFormat="1" ht="15">
      <c r="A67" s="444">
        <v>59</v>
      </c>
      <c r="B67" s="440" t="s">
        <v>878</v>
      </c>
      <c r="C67" s="1246" t="s">
        <v>879</v>
      </c>
      <c r="D67" s="441">
        <v>2</v>
      </c>
      <c r="E67" s="441">
        <v>2</v>
      </c>
      <c r="F67" s="441">
        <v>12</v>
      </c>
      <c r="G67" s="441">
        <v>1</v>
      </c>
      <c r="H67" s="442" t="s">
        <v>795</v>
      </c>
      <c r="I67" s="441">
        <v>0</v>
      </c>
      <c r="J67" s="1247">
        <v>12000000</v>
      </c>
      <c r="K67" s="1247"/>
      <c r="L67" s="443" t="s">
        <v>796</v>
      </c>
      <c r="M67" s="443" t="s">
        <v>797</v>
      </c>
      <c r="N67" s="1248" t="s">
        <v>798</v>
      </c>
      <c r="O67" s="1247"/>
      <c r="P67" s="1247">
        <v>0</v>
      </c>
      <c r="Q67" s="1669"/>
      <c r="R67" s="1247">
        <v>0</v>
      </c>
    </row>
    <row r="68" spans="1:18" s="444" customFormat="1" ht="15">
      <c r="A68" s="444">
        <v>60</v>
      </c>
      <c r="B68" s="440">
        <v>85111500</v>
      </c>
      <c r="C68" s="1246" t="s">
        <v>880</v>
      </c>
      <c r="D68" s="441">
        <v>2</v>
      </c>
      <c r="E68" s="441">
        <v>2</v>
      </c>
      <c r="F68" s="441">
        <v>12</v>
      </c>
      <c r="G68" s="441">
        <v>1</v>
      </c>
      <c r="H68" s="442" t="s">
        <v>795</v>
      </c>
      <c r="I68" s="441">
        <v>0</v>
      </c>
      <c r="J68" s="1247">
        <v>10000000</v>
      </c>
      <c r="K68" s="1247"/>
      <c r="L68" s="443" t="s">
        <v>796</v>
      </c>
      <c r="M68" s="443" t="s">
        <v>797</v>
      </c>
      <c r="N68" s="1248" t="s">
        <v>798</v>
      </c>
      <c r="O68" s="1247"/>
      <c r="P68" s="1247">
        <v>0</v>
      </c>
      <c r="Q68" s="1669"/>
      <c r="R68" s="1247">
        <v>0</v>
      </c>
    </row>
    <row r="69" spans="1:18" s="444" customFormat="1" ht="15">
      <c r="A69" s="444">
        <v>61</v>
      </c>
      <c r="B69" s="440" t="s">
        <v>881</v>
      </c>
      <c r="C69" s="1246" t="s">
        <v>882</v>
      </c>
      <c r="D69" s="441">
        <v>2</v>
      </c>
      <c r="E69" s="441">
        <v>2</v>
      </c>
      <c r="F69" s="441">
        <v>12</v>
      </c>
      <c r="G69" s="441">
        <v>1</v>
      </c>
      <c r="H69" s="442" t="s">
        <v>795</v>
      </c>
      <c r="I69" s="441">
        <v>0</v>
      </c>
      <c r="J69" s="1247">
        <v>35000000</v>
      </c>
      <c r="K69" s="1247"/>
      <c r="L69" s="443" t="s">
        <v>796</v>
      </c>
      <c r="M69" s="443" t="s">
        <v>797</v>
      </c>
      <c r="N69" s="1248" t="s">
        <v>798</v>
      </c>
      <c r="O69" s="1247"/>
      <c r="P69" s="1247">
        <v>0</v>
      </c>
      <c r="Q69" s="1669"/>
      <c r="R69" s="1247">
        <v>0</v>
      </c>
    </row>
    <row r="70" spans="1:18" s="444" customFormat="1" ht="15">
      <c r="A70" s="444">
        <v>62</v>
      </c>
      <c r="B70" s="440">
        <v>12160000</v>
      </c>
      <c r="C70" s="1246" t="s">
        <v>883</v>
      </c>
      <c r="D70" s="441">
        <v>2</v>
      </c>
      <c r="E70" s="441">
        <v>2</v>
      </c>
      <c r="F70" s="441">
        <v>12</v>
      </c>
      <c r="G70" s="441">
        <v>1</v>
      </c>
      <c r="H70" s="442" t="s">
        <v>795</v>
      </c>
      <c r="I70" s="441">
        <v>0</v>
      </c>
      <c r="J70" s="1247">
        <v>638000000</v>
      </c>
      <c r="K70" s="1247">
        <v>135220000</v>
      </c>
      <c r="L70" s="443" t="s">
        <v>796</v>
      </c>
      <c r="M70" s="443" t="s">
        <v>797</v>
      </c>
      <c r="N70" s="1248" t="s">
        <v>798</v>
      </c>
      <c r="O70" s="1247">
        <v>60000000</v>
      </c>
      <c r="P70" s="1247">
        <v>147996397</v>
      </c>
      <c r="Q70" s="1669"/>
      <c r="R70" s="1247">
        <v>-127996397</v>
      </c>
    </row>
    <row r="71" spans="1:18" s="444" customFormat="1" ht="15">
      <c r="A71" s="444">
        <v>63</v>
      </c>
      <c r="B71" s="440">
        <v>12160000</v>
      </c>
      <c r="C71" s="1246" t="s">
        <v>883</v>
      </c>
      <c r="D71" s="441">
        <v>2</v>
      </c>
      <c r="E71" s="441">
        <v>2</v>
      </c>
      <c r="F71" s="441">
        <v>12</v>
      </c>
      <c r="G71" s="441">
        <v>1</v>
      </c>
      <c r="H71" s="442" t="s">
        <v>795</v>
      </c>
      <c r="I71" s="441">
        <v>0</v>
      </c>
      <c r="J71" s="1247">
        <v>72220000</v>
      </c>
      <c r="K71" s="1247">
        <v>120000000</v>
      </c>
      <c r="L71" s="443" t="s">
        <v>796</v>
      </c>
      <c r="M71" s="443" t="s">
        <v>797</v>
      </c>
      <c r="N71" s="1248" t="s">
        <v>798</v>
      </c>
      <c r="O71" s="1247">
        <v>80000000</v>
      </c>
      <c r="P71" s="1247">
        <v>0</v>
      </c>
      <c r="Q71" s="1669"/>
      <c r="R71" s="1247">
        <v>0</v>
      </c>
    </row>
    <row r="72" spans="1:18" s="444" customFormat="1" ht="15">
      <c r="A72" s="444">
        <v>64</v>
      </c>
      <c r="B72" s="440">
        <v>46191600</v>
      </c>
      <c r="C72" s="1246" t="s">
        <v>884</v>
      </c>
      <c r="D72" s="441">
        <v>2</v>
      </c>
      <c r="E72" s="441">
        <v>2</v>
      </c>
      <c r="F72" s="441">
        <v>12</v>
      </c>
      <c r="G72" s="441">
        <v>1</v>
      </c>
      <c r="H72" s="442" t="s">
        <v>795</v>
      </c>
      <c r="I72" s="441">
        <v>0</v>
      </c>
      <c r="J72" s="1247">
        <v>7000000</v>
      </c>
      <c r="K72" s="1247"/>
      <c r="L72" s="443" t="s">
        <v>796</v>
      </c>
      <c r="M72" s="443" t="s">
        <v>797</v>
      </c>
      <c r="N72" s="1248" t="s">
        <v>798</v>
      </c>
      <c r="O72" s="1247"/>
      <c r="P72" s="1247">
        <v>0</v>
      </c>
      <c r="Q72" s="1669"/>
      <c r="R72" s="1247">
        <v>0</v>
      </c>
    </row>
    <row r="73" spans="1:18" s="444" customFormat="1" ht="15">
      <c r="A73" s="444">
        <v>65</v>
      </c>
      <c r="B73" s="440">
        <v>90101600</v>
      </c>
      <c r="C73" s="1246" t="s">
        <v>885</v>
      </c>
      <c r="D73" s="441">
        <v>2</v>
      </c>
      <c r="E73" s="441">
        <v>2</v>
      </c>
      <c r="F73" s="441">
        <v>12</v>
      </c>
      <c r="G73" s="441">
        <v>1</v>
      </c>
      <c r="H73" s="442" t="s">
        <v>795</v>
      </c>
      <c r="I73" s="441">
        <v>0</v>
      </c>
      <c r="J73" s="1247">
        <v>568871000</v>
      </c>
      <c r="K73" s="1247">
        <v>573871000</v>
      </c>
      <c r="L73" s="443" t="s">
        <v>796</v>
      </c>
      <c r="M73" s="443" t="s">
        <v>797</v>
      </c>
      <c r="N73" s="1248" t="s">
        <v>807</v>
      </c>
      <c r="O73" s="1247"/>
      <c r="P73" s="1247">
        <v>568871000</v>
      </c>
      <c r="Q73" s="1669"/>
      <c r="R73" s="1247">
        <v>2064189</v>
      </c>
    </row>
    <row r="74" spans="1:18" s="444" customFormat="1" ht="15">
      <c r="A74" s="444">
        <v>66</v>
      </c>
      <c r="B74" s="440" t="s">
        <v>886</v>
      </c>
      <c r="C74" s="1246" t="s">
        <v>887</v>
      </c>
      <c r="D74" s="441">
        <v>2</v>
      </c>
      <c r="E74" s="441">
        <v>2</v>
      </c>
      <c r="F74" s="441">
        <v>12</v>
      </c>
      <c r="G74" s="441">
        <v>1</v>
      </c>
      <c r="H74" s="442" t="s">
        <v>795</v>
      </c>
      <c r="I74" s="441">
        <v>0</v>
      </c>
      <c r="J74" s="1247">
        <v>690000</v>
      </c>
      <c r="K74" s="1247">
        <v>11471000</v>
      </c>
      <c r="L74" s="443" t="s">
        <v>796</v>
      </c>
      <c r="M74" s="443" t="s">
        <v>797</v>
      </c>
      <c r="N74" s="1248" t="s">
        <v>798</v>
      </c>
      <c r="O74" s="1247"/>
      <c r="P74" s="1247">
        <v>1494000</v>
      </c>
      <c r="Q74" s="1669"/>
      <c r="R74" s="1247">
        <v>1494000</v>
      </c>
    </row>
    <row r="75" spans="1:18" s="444" customFormat="1" ht="15">
      <c r="A75" s="444">
        <v>67</v>
      </c>
      <c r="B75" s="440" t="s">
        <v>888</v>
      </c>
      <c r="C75" s="1246" t="s">
        <v>889</v>
      </c>
      <c r="D75" s="441">
        <v>2</v>
      </c>
      <c r="E75" s="441">
        <v>2</v>
      </c>
      <c r="F75" s="441">
        <v>12</v>
      </c>
      <c r="G75" s="441">
        <v>1</v>
      </c>
      <c r="H75" s="442" t="s">
        <v>806</v>
      </c>
      <c r="I75" s="441">
        <v>0</v>
      </c>
      <c r="J75" s="1247">
        <v>89062424</v>
      </c>
      <c r="K75" s="1247">
        <v>148709000</v>
      </c>
      <c r="L75" s="443" t="s">
        <v>796</v>
      </c>
      <c r="M75" s="443" t="s">
        <v>797</v>
      </c>
      <c r="N75" s="1248" t="s">
        <v>798</v>
      </c>
      <c r="O75" s="1247"/>
      <c r="P75" s="1247">
        <v>0</v>
      </c>
      <c r="Q75" s="1669"/>
      <c r="R75" s="1247">
        <v>146027652</v>
      </c>
    </row>
    <row r="76" spans="1:18" s="444" customFormat="1" ht="15">
      <c r="A76" s="444">
        <v>68</v>
      </c>
      <c r="B76" s="440" t="s">
        <v>890</v>
      </c>
      <c r="C76" s="1246" t="s">
        <v>891</v>
      </c>
      <c r="D76" s="441">
        <v>2</v>
      </c>
      <c r="E76" s="441">
        <v>2</v>
      </c>
      <c r="F76" s="441">
        <v>12</v>
      </c>
      <c r="G76" s="441">
        <v>1</v>
      </c>
      <c r="H76" s="442" t="s">
        <v>806</v>
      </c>
      <c r="I76" s="441">
        <v>0</v>
      </c>
      <c r="J76" s="1247">
        <v>263219576</v>
      </c>
      <c r="K76" s="1247">
        <v>111499000</v>
      </c>
      <c r="L76" s="443" t="s">
        <v>796</v>
      </c>
      <c r="M76" s="443" t="s">
        <v>797</v>
      </c>
      <c r="N76" s="1248" t="s">
        <v>798</v>
      </c>
      <c r="O76" s="1247"/>
      <c r="P76" s="1247">
        <v>129450114</v>
      </c>
      <c r="Q76" s="1669"/>
      <c r="R76" s="1247">
        <v>-111492589</v>
      </c>
    </row>
    <row r="77" spans="1:18" s="444" customFormat="1" ht="15">
      <c r="A77" s="444">
        <v>69</v>
      </c>
      <c r="B77" s="440" t="s">
        <v>801</v>
      </c>
      <c r="C77" s="1246" t="s">
        <v>892</v>
      </c>
      <c r="D77" s="441">
        <v>2</v>
      </c>
      <c r="E77" s="441">
        <v>2</v>
      </c>
      <c r="F77" s="441">
        <v>12</v>
      </c>
      <c r="G77" s="441">
        <v>1</v>
      </c>
      <c r="H77" s="442" t="s">
        <v>795</v>
      </c>
      <c r="I77" s="441">
        <v>0</v>
      </c>
      <c r="J77" s="1247">
        <v>547315000</v>
      </c>
      <c r="K77" s="1247">
        <v>547315000</v>
      </c>
      <c r="L77" s="443" t="s">
        <v>796</v>
      </c>
      <c r="M77" s="443" t="s">
        <v>797</v>
      </c>
      <c r="N77" s="1248" t="s">
        <v>798</v>
      </c>
      <c r="O77" s="1247">
        <v>81312672</v>
      </c>
      <c r="P77" s="1247">
        <v>408117276</v>
      </c>
      <c r="Q77" s="1669"/>
      <c r="R77" s="1247">
        <v>1531048</v>
      </c>
    </row>
    <row r="78" spans="1:18" s="444" customFormat="1" ht="15">
      <c r="A78" s="444">
        <v>70</v>
      </c>
      <c r="B78" s="440" t="s">
        <v>876</v>
      </c>
      <c r="C78" s="1246" t="s">
        <v>893</v>
      </c>
      <c r="D78" s="441">
        <v>2</v>
      </c>
      <c r="E78" s="441">
        <v>2</v>
      </c>
      <c r="F78" s="441">
        <v>12</v>
      </c>
      <c r="G78" s="441">
        <v>1</v>
      </c>
      <c r="H78" s="442" t="s">
        <v>795</v>
      </c>
      <c r="I78" s="441">
        <v>0</v>
      </c>
      <c r="J78" s="1247">
        <v>8500000</v>
      </c>
      <c r="K78" s="1247"/>
      <c r="L78" s="443" t="s">
        <v>796</v>
      </c>
      <c r="M78" s="443" t="s">
        <v>797</v>
      </c>
      <c r="N78" s="1248" t="s">
        <v>798</v>
      </c>
      <c r="O78" s="1247"/>
      <c r="P78" s="1247">
        <v>0</v>
      </c>
      <c r="Q78" s="1669"/>
      <c r="R78" s="1247">
        <v>0</v>
      </c>
    </row>
    <row r="79" spans="1:18" s="444" customFormat="1" ht="15">
      <c r="A79" s="444">
        <v>71</v>
      </c>
      <c r="B79" s="446">
        <v>83101500</v>
      </c>
      <c r="C79" s="1246" t="s">
        <v>894</v>
      </c>
      <c r="D79" s="441"/>
      <c r="E79" s="441"/>
      <c r="F79" s="441"/>
      <c r="G79" s="441"/>
      <c r="H79" s="441"/>
      <c r="I79" s="441"/>
      <c r="J79" s="1249">
        <v>7535000</v>
      </c>
      <c r="K79" s="445"/>
      <c r="L79" s="443" t="s">
        <v>796</v>
      </c>
      <c r="M79" s="443" t="s">
        <v>797</v>
      </c>
      <c r="N79" s="441"/>
      <c r="O79" s="1247"/>
      <c r="P79" s="1247">
        <v>0</v>
      </c>
      <c r="Q79" s="1669"/>
      <c r="R79" s="1247">
        <v>0</v>
      </c>
    </row>
    <row r="80" spans="1:18" s="444" customFormat="1" ht="15">
      <c r="A80" s="444">
        <v>72</v>
      </c>
      <c r="B80" s="440" t="s">
        <v>895</v>
      </c>
      <c r="C80" s="1246" t="s">
        <v>896</v>
      </c>
      <c r="D80" s="441">
        <v>2</v>
      </c>
      <c r="E80" s="441">
        <v>2</v>
      </c>
      <c r="F80" s="441">
        <v>12</v>
      </c>
      <c r="G80" s="441">
        <v>1</v>
      </c>
      <c r="H80" s="442" t="s">
        <v>795</v>
      </c>
      <c r="I80" s="441">
        <v>0</v>
      </c>
      <c r="J80" s="1247">
        <v>696858000</v>
      </c>
      <c r="K80" s="1247">
        <v>1114000000</v>
      </c>
      <c r="L80" s="443" t="s">
        <v>796</v>
      </c>
      <c r="M80" s="443" t="s">
        <v>797</v>
      </c>
      <c r="N80" s="1248" t="s">
        <v>807</v>
      </c>
      <c r="O80" s="1247">
        <v>50000000</v>
      </c>
      <c r="P80" s="1247">
        <v>270887188</v>
      </c>
      <c r="Q80" s="1669"/>
      <c r="R80" s="1247">
        <v>690227765</v>
      </c>
    </row>
    <row r="81" spans="1:18" s="444" customFormat="1" ht="15">
      <c r="A81" s="444">
        <v>73</v>
      </c>
      <c r="B81" s="440" t="s">
        <v>868</v>
      </c>
      <c r="C81" s="1246" t="s">
        <v>897</v>
      </c>
      <c r="D81" s="441">
        <v>2</v>
      </c>
      <c r="E81" s="441">
        <v>2</v>
      </c>
      <c r="F81" s="441">
        <v>12</v>
      </c>
      <c r="G81" s="441">
        <v>1</v>
      </c>
      <c r="H81" s="442" t="s">
        <v>806</v>
      </c>
      <c r="I81" s="441">
        <v>0</v>
      </c>
      <c r="J81" s="1247">
        <v>470000000</v>
      </c>
      <c r="K81" s="1247">
        <v>91825000</v>
      </c>
      <c r="L81" s="443" t="s">
        <v>796</v>
      </c>
      <c r="M81" s="443" t="s">
        <v>797</v>
      </c>
      <c r="N81" s="1248" t="s">
        <v>807</v>
      </c>
      <c r="O81" s="1247"/>
      <c r="P81" s="1247">
        <v>158127193</v>
      </c>
      <c r="Q81" s="1669"/>
      <c r="R81" s="1247">
        <v>-141806018</v>
      </c>
    </row>
    <row r="82" spans="1:18" s="444" customFormat="1" ht="15">
      <c r="A82" s="444">
        <v>74</v>
      </c>
      <c r="B82" s="440" t="s">
        <v>898</v>
      </c>
      <c r="C82" s="1246" t="s">
        <v>899</v>
      </c>
      <c r="D82" s="441">
        <v>2</v>
      </c>
      <c r="E82" s="441">
        <v>2</v>
      </c>
      <c r="F82" s="441">
        <v>12</v>
      </c>
      <c r="G82" s="441">
        <v>1</v>
      </c>
      <c r="H82" s="442" t="s">
        <v>795</v>
      </c>
      <c r="I82" s="441">
        <v>0</v>
      </c>
      <c r="J82" s="1247">
        <v>4000000</v>
      </c>
      <c r="K82" s="1247"/>
      <c r="L82" s="443" t="s">
        <v>796</v>
      </c>
      <c r="M82" s="443" t="s">
        <v>797</v>
      </c>
      <c r="N82" s="1248" t="s">
        <v>798</v>
      </c>
      <c r="O82" s="1247"/>
      <c r="P82" s="1247">
        <v>0</v>
      </c>
      <c r="Q82" s="1669"/>
      <c r="R82" s="1247">
        <v>0</v>
      </c>
    </row>
    <row r="83" spans="1:18" s="444" customFormat="1" ht="15">
      <c r="A83" s="444">
        <v>75</v>
      </c>
      <c r="B83" s="440" t="s">
        <v>900</v>
      </c>
      <c r="C83" s="1246" t="s">
        <v>901</v>
      </c>
      <c r="D83" s="441">
        <v>2</v>
      </c>
      <c r="E83" s="441">
        <v>2</v>
      </c>
      <c r="F83" s="441">
        <v>12</v>
      </c>
      <c r="G83" s="441">
        <v>1</v>
      </c>
      <c r="H83" s="442" t="s">
        <v>902</v>
      </c>
      <c r="I83" s="441">
        <v>0</v>
      </c>
      <c r="J83" s="1247">
        <v>326658000</v>
      </c>
      <c r="K83" s="1247">
        <v>336000000</v>
      </c>
      <c r="L83" s="443" t="s">
        <v>796</v>
      </c>
      <c r="M83" s="443" t="s">
        <v>797</v>
      </c>
      <c r="N83" s="1248" t="s">
        <v>807</v>
      </c>
      <c r="O83" s="1247">
        <v>237929787</v>
      </c>
      <c r="P83" s="1247">
        <v>52743980</v>
      </c>
      <c r="Q83" s="1669"/>
      <c r="R83" s="1247">
        <v>567880</v>
      </c>
    </row>
    <row r="84" spans="1:18" s="444" customFormat="1" ht="15">
      <c r="A84" s="444">
        <v>76</v>
      </c>
      <c r="B84" s="440" t="s">
        <v>903</v>
      </c>
      <c r="C84" s="1246" t="s">
        <v>904</v>
      </c>
      <c r="D84" s="441">
        <v>2</v>
      </c>
      <c r="E84" s="441">
        <v>2</v>
      </c>
      <c r="F84" s="441">
        <v>12</v>
      </c>
      <c r="G84" s="441">
        <v>1</v>
      </c>
      <c r="H84" s="442" t="s">
        <v>795</v>
      </c>
      <c r="I84" s="441">
        <v>0</v>
      </c>
      <c r="J84" s="1247">
        <v>10000000</v>
      </c>
      <c r="K84" s="1247"/>
      <c r="L84" s="443" t="s">
        <v>796</v>
      </c>
      <c r="M84" s="443" t="s">
        <v>797</v>
      </c>
      <c r="N84" s="1248" t="s">
        <v>798</v>
      </c>
      <c r="O84" s="1247"/>
      <c r="P84" s="1247">
        <v>0</v>
      </c>
      <c r="Q84" s="1669"/>
      <c r="R84" s="1247">
        <v>0</v>
      </c>
    </row>
    <row r="85" spans="1:18" s="444" customFormat="1" ht="15">
      <c r="A85" s="444">
        <v>77</v>
      </c>
      <c r="B85" s="440" t="s">
        <v>905</v>
      </c>
      <c r="C85" s="1246" t="s">
        <v>906</v>
      </c>
      <c r="D85" s="441">
        <v>2</v>
      </c>
      <c r="E85" s="441">
        <v>2</v>
      </c>
      <c r="F85" s="441">
        <v>12</v>
      </c>
      <c r="G85" s="441">
        <v>1</v>
      </c>
      <c r="H85" s="442" t="s">
        <v>795</v>
      </c>
      <c r="I85" s="441">
        <v>0</v>
      </c>
      <c r="J85" s="1247">
        <v>20000000</v>
      </c>
      <c r="K85" s="1247"/>
      <c r="L85" s="443" t="s">
        <v>796</v>
      </c>
      <c r="M85" s="443" t="s">
        <v>797</v>
      </c>
      <c r="N85" s="1248" t="s">
        <v>798</v>
      </c>
      <c r="O85" s="1247"/>
      <c r="P85" s="1247">
        <v>0</v>
      </c>
      <c r="Q85" s="1669"/>
      <c r="R85" s="1247">
        <v>0</v>
      </c>
    </row>
    <row r="86" spans="1:18" s="444" customFormat="1" ht="15">
      <c r="A86" s="444">
        <v>78</v>
      </c>
      <c r="B86" s="440" t="s">
        <v>868</v>
      </c>
      <c r="C86" s="1246" t="s">
        <v>907</v>
      </c>
      <c r="D86" s="441">
        <v>2</v>
      </c>
      <c r="E86" s="441">
        <v>2</v>
      </c>
      <c r="F86" s="441">
        <v>12</v>
      </c>
      <c r="G86" s="441">
        <v>1</v>
      </c>
      <c r="H86" s="442" t="s">
        <v>806</v>
      </c>
      <c r="I86" s="441">
        <v>0</v>
      </c>
      <c r="J86" s="1247">
        <v>43110000</v>
      </c>
      <c r="K86" s="1247"/>
      <c r="L86" s="443" t="s">
        <v>796</v>
      </c>
      <c r="M86" s="443" t="s">
        <v>797</v>
      </c>
      <c r="N86" s="1248" t="s">
        <v>798</v>
      </c>
      <c r="O86" s="1247"/>
      <c r="P86" s="1247">
        <v>0</v>
      </c>
      <c r="Q86" s="1669"/>
      <c r="R86" s="1247">
        <v>0</v>
      </c>
    </row>
    <row r="87" spans="1:18" s="444" customFormat="1" ht="15">
      <c r="A87" s="444">
        <v>79</v>
      </c>
      <c r="B87" s="440" t="s">
        <v>908</v>
      </c>
      <c r="C87" s="1246" t="s">
        <v>909</v>
      </c>
      <c r="D87" s="441">
        <v>2</v>
      </c>
      <c r="E87" s="441">
        <v>2</v>
      </c>
      <c r="F87" s="441">
        <v>12</v>
      </c>
      <c r="G87" s="441">
        <v>1</v>
      </c>
      <c r="H87" s="442" t="s">
        <v>795</v>
      </c>
      <c r="I87" s="441">
        <v>0</v>
      </c>
      <c r="J87" s="1247">
        <v>19474000</v>
      </c>
      <c r="K87" s="1247">
        <v>49474000</v>
      </c>
      <c r="L87" s="443" t="s">
        <v>796</v>
      </c>
      <c r="M87" s="443" t="s">
        <v>797</v>
      </c>
      <c r="N87" s="1248" t="s">
        <v>798</v>
      </c>
      <c r="O87" s="1247"/>
      <c r="P87" s="1247">
        <v>0</v>
      </c>
      <c r="Q87" s="1669"/>
      <c r="R87" s="1247">
        <v>33882118</v>
      </c>
    </row>
    <row r="88" spans="1:18" s="444" customFormat="1" ht="15">
      <c r="A88" s="444">
        <v>80</v>
      </c>
      <c r="B88" s="440" t="s">
        <v>910</v>
      </c>
      <c r="C88" s="1246" t="s">
        <v>911</v>
      </c>
      <c r="D88" s="441">
        <v>2</v>
      </c>
      <c r="E88" s="441">
        <v>2</v>
      </c>
      <c r="F88" s="441">
        <v>12</v>
      </c>
      <c r="G88" s="441">
        <v>1</v>
      </c>
      <c r="H88" s="442" t="s">
        <v>795</v>
      </c>
      <c r="I88" s="441">
        <v>0</v>
      </c>
      <c r="J88" s="1247">
        <v>25103000</v>
      </c>
      <c r="K88" s="1247"/>
      <c r="L88" s="443" t="s">
        <v>796</v>
      </c>
      <c r="M88" s="443" t="s">
        <v>797</v>
      </c>
      <c r="N88" s="1248" t="s">
        <v>798</v>
      </c>
      <c r="O88" s="1247"/>
      <c r="P88" s="1247">
        <v>0</v>
      </c>
      <c r="Q88" s="1669"/>
      <c r="R88" s="1247">
        <v>0</v>
      </c>
    </row>
    <row r="89" spans="1:18" s="444" customFormat="1" ht="15">
      <c r="A89" s="444">
        <v>81</v>
      </c>
      <c r="B89" s="440" t="s">
        <v>868</v>
      </c>
      <c r="C89" s="1246" t="s">
        <v>912</v>
      </c>
      <c r="D89" s="441">
        <v>2</v>
      </c>
      <c r="E89" s="441">
        <v>2</v>
      </c>
      <c r="F89" s="441">
        <v>12</v>
      </c>
      <c r="G89" s="441">
        <v>1</v>
      </c>
      <c r="H89" s="442" t="s">
        <v>806</v>
      </c>
      <c r="I89" s="441">
        <v>0</v>
      </c>
      <c r="J89" s="1247">
        <v>516000000</v>
      </c>
      <c r="K89" s="1247">
        <v>222653000</v>
      </c>
      <c r="L89" s="443" t="s">
        <v>796</v>
      </c>
      <c r="M89" s="443" t="s">
        <v>797</v>
      </c>
      <c r="N89" s="1248" t="s">
        <v>798</v>
      </c>
      <c r="O89" s="1247"/>
      <c r="P89" s="1247">
        <v>203585735</v>
      </c>
      <c r="Q89" s="1669"/>
      <c r="R89" s="1247">
        <v>-147907946</v>
      </c>
    </row>
    <row r="90" spans="1:18" s="444" customFormat="1" ht="15">
      <c r="A90" s="444">
        <v>82</v>
      </c>
      <c r="B90" s="446">
        <v>20102300</v>
      </c>
      <c r="C90" s="1246" t="s">
        <v>913</v>
      </c>
      <c r="D90" s="441"/>
      <c r="E90" s="441"/>
      <c r="F90" s="441"/>
      <c r="G90" s="441"/>
      <c r="H90" s="441"/>
      <c r="I90" s="441"/>
      <c r="J90" s="1249">
        <v>252000000</v>
      </c>
      <c r="K90" s="445">
        <v>252000000</v>
      </c>
      <c r="L90" s="443" t="s">
        <v>796</v>
      </c>
      <c r="M90" s="443" t="s">
        <v>797</v>
      </c>
      <c r="N90" s="441"/>
      <c r="O90" s="1247">
        <v>104566400</v>
      </c>
      <c r="P90" s="1247">
        <v>95008800</v>
      </c>
      <c r="Q90" s="1669"/>
      <c r="R90" s="1247">
        <v>13852249</v>
      </c>
    </row>
    <row r="91" spans="1:18" s="444" customFormat="1" ht="15">
      <c r="A91" s="444">
        <v>83</v>
      </c>
      <c r="B91" s="446" t="s">
        <v>914</v>
      </c>
      <c r="C91" s="1246" t="s">
        <v>915</v>
      </c>
      <c r="D91" s="441">
        <v>2</v>
      </c>
      <c r="E91" s="441">
        <v>2</v>
      </c>
      <c r="F91" s="441">
        <v>12</v>
      </c>
      <c r="G91" s="441">
        <v>1</v>
      </c>
      <c r="H91" s="442" t="s">
        <v>795</v>
      </c>
      <c r="I91" s="441">
        <v>0</v>
      </c>
      <c r="J91" s="1247">
        <v>18028000</v>
      </c>
      <c r="K91" s="1247"/>
      <c r="L91" s="443" t="s">
        <v>796</v>
      </c>
      <c r="M91" s="443" t="s">
        <v>797</v>
      </c>
      <c r="N91" s="1248" t="s">
        <v>798</v>
      </c>
      <c r="O91" s="1247"/>
      <c r="P91" s="1247">
        <v>0</v>
      </c>
      <c r="Q91" s="1669"/>
      <c r="R91" s="1247">
        <v>0</v>
      </c>
    </row>
    <row r="92" spans="1:18" s="444" customFormat="1" ht="15">
      <c r="A92" s="444">
        <v>84</v>
      </c>
      <c r="B92" s="440">
        <v>92101501</v>
      </c>
      <c r="C92" s="1246" t="s">
        <v>916</v>
      </c>
      <c r="D92" s="441">
        <v>2</v>
      </c>
      <c r="E92" s="441">
        <v>2</v>
      </c>
      <c r="F92" s="441">
        <v>12</v>
      </c>
      <c r="G92" s="441">
        <v>1</v>
      </c>
      <c r="H92" s="442" t="s">
        <v>795</v>
      </c>
      <c r="I92" s="441">
        <v>0</v>
      </c>
      <c r="J92" s="1247">
        <v>848000000</v>
      </c>
      <c r="K92" s="1247">
        <v>1573000000</v>
      </c>
      <c r="L92" s="443" t="s">
        <v>796</v>
      </c>
      <c r="M92" s="443" t="s">
        <v>797</v>
      </c>
      <c r="N92" s="1248" t="s">
        <v>807</v>
      </c>
      <c r="O92" s="1247">
        <v>0</v>
      </c>
      <c r="P92" s="1247">
        <v>507361885</v>
      </c>
      <c r="Q92" s="1669"/>
      <c r="R92" s="1247">
        <v>280603396</v>
      </c>
    </row>
    <row r="93" spans="1:18" s="444" customFormat="1" ht="15">
      <c r="A93" s="444">
        <v>85</v>
      </c>
      <c r="B93" s="440">
        <v>80111500</v>
      </c>
      <c r="C93" s="1246" t="s">
        <v>917</v>
      </c>
      <c r="D93" s="441">
        <v>2</v>
      </c>
      <c r="E93" s="441">
        <v>2</v>
      </c>
      <c r="F93" s="441">
        <v>12</v>
      </c>
      <c r="G93" s="441">
        <v>1</v>
      </c>
      <c r="H93" s="442" t="s">
        <v>795</v>
      </c>
      <c r="I93" s="441">
        <v>0</v>
      </c>
      <c r="J93" s="1247">
        <v>20000000</v>
      </c>
      <c r="K93" s="1247"/>
      <c r="L93" s="443" t="s">
        <v>796</v>
      </c>
      <c r="M93" s="443" t="s">
        <v>797</v>
      </c>
      <c r="N93" s="1248" t="s">
        <v>798</v>
      </c>
      <c r="O93" s="1247"/>
      <c r="P93" s="1247">
        <v>0</v>
      </c>
      <c r="Q93" s="1669"/>
      <c r="R93" s="1247">
        <v>0</v>
      </c>
    </row>
    <row r="94" spans="1:18" s="444" customFormat="1" ht="15">
      <c r="A94" s="444">
        <v>86</v>
      </c>
      <c r="B94" s="440" t="s">
        <v>868</v>
      </c>
      <c r="C94" s="1246" t="s">
        <v>918</v>
      </c>
      <c r="D94" s="441">
        <v>2</v>
      </c>
      <c r="E94" s="441">
        <v>2</v>
      </c>
      <c r="F94" s="441">
        <v>12</v>
      </c>
      <c r="G94" s="441">
        <v>1</v>
      </c>
      <c r="H94" s="442" t="s">
        <v>806</v>
      </c>
      <c r="I94" s="441">
        <v>0</v>
      </c>
      <c r="J94" s="1247">
        <v>60000000</v>
      </c>
      <c r="K94" s="1247"/>
      <c r="L94" s="443" t="s">
        <v>796</v>
      </c>
      <c r="M94" s="443" t="s">
        <v>797</v>
      </c>
      <c r="N94" s="1248" t="s">
        <v>798</v>
      </c>
      <c r="O94" s="1247"/>
      <c r="P94" s="1247">
        <v>0</v>
      </c>
      <c r="Q94" s="1669"/>
      <c r="R94" s="1247">
        <v>0</v>
      </c>
    </row>
    <row r="95" spans="1:18" s="444" customFormat="1" ht="15">
      <c r="A95" s="444">
        <v>87</v>
      </c>
      <c r="B95" s="440" t="s">
        <v>919</v>
      </c>
      <c r="C95" s="1246" t="s">
        <v>920</v>
      </c>
      <c r="D95" s="441">
        <v>2</v>
      </c>
      <c r="E95" s="441">
        <v>2</v>
      </c>
      <c r="F95" s="441">
        <v>12</v>
      </c>
      <c r="G95" s="441">
        <v>1</v>
      </c>
      <c r="H95" s="442" t="s">
        <v>795</v>
      </c>
      <c r="I95" s="441">
        <v>0</v>
      </c>
      <c r="J95" s="1247">
        <v>1500000</v>
      </c>
      <c r="K95" s="1247">
        <v>900000000</v>
      </c>
      <c r="L95" s="443" t="s">
        <v>796</v>
      </c>
      <c r="M95" s="443" t="s">
        <v>797</v>
      </c>
      <c r="N95" s="1248" t="s">
        <v>798</v>
      </c>
      <c r="O95" s="1247"/>
      <c r="P95" s="1247">
        <v>0</v>
      </c>
      <c r="Q95" s="1669"/>
      <c r="R95" s="1247">
        <v>700045791</v>
      </c>
    </row>
    <row r="96" spans="1:18" s="444" customFormat="1" ht="15">
      <c r="A96" s="444">
        <v>88</v>
      </c>
      <c r="B96" s="440" t="s">
        <v>919</v>
      </c>
      <c r="C96" s="1246" t="s">
        <v>920</v>
      </c>
      <c r="D96" s="441">
        <v>2</v>
      </c>
      <c r="E96" s="441">
        <v>2</v>
      </c>
      <c r="F96" s="441">
        <v>12</v>
      </c>
      <c r="G96" s="441">
        <v>1</v>
      </c>
      <c r="H96" s="442" t="s">
        <v>795</v>
      </c>
      <c r="I96" s="441">
        <v>0</v>
      </c>
      <c r="J96" s="1247">
        <v>25890000</v>
      </c>
      <c r="K96" s="1247"/>
      <c r="L96" s="443" t="s">
        <v>796</v>
      </c>
      <c r="M96" s="443" t="s">
        <v>797</v>
      </c>
      <c r="N96" s="1248" t="s">
        <v>798</v>
      </c>
      <c r="O96" s="1247">
        <v>14000000</v>
      </c>
      <c r="P96" s="1247">
        <v>237702192</v>
      </c>
      <c r="Q96" s="1669"/>
      <c r="R96" s="1247">
        <v>-251702192</v>
      </c>
    </row>
    <row r="97" spans="1:18" s="444" customFormat="1" ht="15">
      <c r="A97" s="444">
        <v>89</v>
      </c>
      <c r="B97" s="446">
        <v>82121500</v>
      </c>
      <c r="C97" s="1246" t="s">
        <v>921</v>
      </c>
      <c r="D97" s="441"/>
      <c r="E97" s="441"/>
      <c r="F97" s="441"/>
      <c r="G97" s="441"/>
      <c r="H97" s="441"/>
      <c r="I97" s="441"/>
      <c r="J97" s="1249">
        <v>15451123000</v>
      </c>
      <c r="K97" s="445">
        <v>27165123000</v>
      </c>
      <c r="L97" s="443" t="s">
        <v>796</v>
      </c>
      <c r="M97" s="443" t="s">
        <v>797</v>
      </c>
      <c r="N97" s="441"/>
      <c r="O97" s="1247">
        <v>23893830</v>
      </c>
      <c r="P97" s="1247">
        <v>15242709736</v>
      </c>
      <c r="Q97" s="1669"/>
      <c r="R97" s="1247">
        <v>160258860</v>
      </c>
    </row>
    <row r="98" spans="1:18" s="444" customFormat="1" ht="15">
      <c r="A98" s="444">
        <v>90</v>
      </c>
      <c r="B98" s="440">
        <v>82121900</v>
      </c>
      <c r="C98" s="1246" t="s">
        <v>922</v>
      </c>
      <c r="D98" s="441">
        <v>2</v>
      </c>
      <c r="E98" s="441">
        <v>2</v>
      </c>
      <c r="F98" s="441">
        <v>12</v>
      </c>
      <c r="G98" s="441">
        <v>1</v>
      </c>
      <c r="H98" s="442" t="s">
        <v>795</v>
      </c>
      <c r="I98" s="441">
        <v>0</v>
      </c>
      <c r="J98" s="1247">
        <v>9500000</v>
      </c>
      <c r="K98" s="1247"/>
      <c r="L98" s="443" t="s">
        <v>796</v>
      </c>
      <c r="M98" s="443" t="s">
        <v>797</v>
      </c>
      <c r="N98" s="1248" t="s">
        <v>798</v>
      </c>
      <c r="O98" s="1247"/>
      <c r="P98" s="1247">
        <v>0</v>
      </c>
      <c r="Q98" s="1669"/>
      <c r="R98" s="1247">
        <v>0</v>
      </c>
    </row>
    <row r="99" spans="1:18" s="444" customFormat="1" ht="15">
      <c r="A99" s="444">
        <v>91</v>
      </c>
      <c r="B99" s="440" t="s">
        <v>868</v>
      </c>
      <c r="C99" s="1246" t="s">
        <v>923</v>
      </c>
      <c r="D99" s="441">
        <v>2</v>
      </c>
      <c r="E99" s="441">
        <v>2</v>
      </c>
      <c r="F99" s="441">
        <v>12</v>
      </c>
      <c r="G99" s="441">
        <v>1</v>
      </c>
      <c r="H99" s="442" t="s">
        <v>806</v>
      </c>
      <c r="I99" s="441">
        <v>0</v>
      </c>
      <c r="J99" s="1247">
        <v>397500000</v>
      </c>
      <c r="K99" s="1247">
        <v>600000000</v>
      </c>
      <c r="L99" s="443" t="s">
        <v>796</v>
      </c>
      <c r="M99" s="443" t="s">
        <v>797</v>
      </c>
      <c r="N99" s="1248" t="s">
        <v>807</v>
      </c>
      <c r="O99" s="1247"/>
      <c r="P99" s="1247">
        <v>485961891</v>
      </c>
      <c r="Q99" s="1669"/>
      <c r="R99" s="1247">
        <v>-127834698</v>
      </c>
    </row>
    <row r="100" spans="1:18" s="444" customFormat="1" ht="15">
      <c r="A100" s="444">
        <v>92</v>
      </c>
      <c r="B100" s="440" t="s">
        <v>924</v>
      </c>
      <c r="C100" s="1246" t="s">
        <v>925</v>
      </c>
      <c r="D100" s="441">
        <v>2</v>
      </c>
      <c r="E100" s="441">
        <v>2</v>
      </c>
      <c r="F100" s="441">
        <v>12</v>
      </c>
      <c r="G100" s="441">
        <v>1</v>
      </c>
      <c r="H100" s="442" t="s">
        <v>795</v>
      </c>
      <c r="I100" s="441">
        <v>0</v>
      </c>
      <c r="J100" s="1247">
        <v>706835000</v>
      </c>
      <c r="K100" s="1247">
        <v>1220641000</v>
      </c>
      <c r="L100" s="443" t="s">
        <v>796</v>
      </c>
      <c r="M100" s="443" t="s">
        <v>797</v>
      </c>
      <c r="N100" s="1248" t="s">
        <v>798</v>
      </c>
      <c r="O100" s="1247">
        <v>103457434</v>
      </c>
      <c r="P100" s="1247">
        <v>362532199</v>
      </c>
      <c r="Q100" s="1669"/>
      <c r="R100" s="1247">
        <v>666331676</v>
      </c>
    </row>
    <row r="101" spans="1:18" s="444" customFormat="1" ht="15">
      <c r="A101" s="444">
        <v>93</v>
      </c>
      <c r="B101" s="440" t="s">
        <v>868</v>
      </c>
      <c r="C101" s="1246" t="s">
        <v>926</v>
      </c>
      <c r="D101" s="441">
        <v>2</v>
      </c>
      <c r="E101" s="441">
        <v>2</v>
      </c>
      <c r="F101" s="441">
        <v>12</v>
      </c>
      <c r="G101" s="441">
        <v>1</v>
      </c>
      <c r="H101" s="442" t="s">
        <v>806</v>
      </c>
      <c r="I101" s="441">
        <v>0</v>
      </c>
      <c r="J101" s="1247">
        <v>120000000</v>
      </c>
      <c r="K101" s="1247">
        <v>420000000</v>
      </c>
      <c r="L101" s="443" t="s">
        <v>796</v>
      </c>
      <c r="M101" s="443" t="s">
        <v>797</v>
      </c>
      <c r="N101" s="1248" t="s">
        <v>807</v>
      </c>
      <c r="O101" s="1247"/>
      <c r="P101" s="1247">
        <v>0</v>
      </c>
      <c r="Q101" s="1669"/>
      <c r="R101" s="1247">
        <v>85961891</v>
      </c>
    </row>
    <row r="102" spans="1:18" s="444" customFormat="1" ht="15">
      <c r="A102" s="444">
        <v>94</v>
      </c>
      <c r="B102" s="440" t="s">
        <v>868</v>
      </c>
      <c r="C102" s="1246" t="s">
        <v>927</v>
      </c>
      <c r="D102" s="441">
        <v>2</v>
      </c>
      <c r="E102" s="441">
        <v>2</v>
      </c>
      <c r="F102" s="441">
        <v>12</v>
      </c>
      <c r="G102" s="441">
        <v>1</v>
      </c>
      <c r="H102" s="442" t="s">
        <v>806</v>
      </c>
      <c r="I102" s="441">
        <v>0</v>
      </c>
      <c r="J102" s="1247">
        <v>60000000</v>
      </c>
      <c r="K102" s="1247"/>
      <c r="L102" s="443" t="s">
        <v>796</v>
      </c>
      <c r="M102" s="443" t="s">
        <v>797</v>
      </c>
      <c r="N102" s="1248" t="s">
        <v>798</v>
      </c>
      <c r="O102" s="1247"/>
      <c r="P102" s="1247">
        <v>0</v>
      </c>
      <c r="Q102" s="1669"/>
      <c r="R102" s="1247">
        <v>0</v>
      </c>
    </row>
    <row r="103" spans="1:18" s="444" customFormat="1" ht="15">
      <c r="A103" s="444">
        <v>95</v>
      </c>
      <c r="B103" s="440" t="s">
        <v>868</v>
      </c>
      <c r="C103" s="1246" t="s">
        <v>928</v>
      </c>
      <c r="D103" s="441">
        <v>2</v>
      </c>
      <c r="E103" s="441">
        <v>2</v>
      </c>
      <c r="F103" s="441">
        <v>12</v>
      </c>
      <c r="G103" s="441">
        <v>1</v>
      </c>
      <c r="H103" s="442" t="s">
        <v>806</v>
      </c>
      <c r="I103" s="441">
        <v>0</v>
      </c>
      <c r="J103" s="1247">
        <v>60000000</v>
      </c>
      <c r="K103" s="1247">
        <v>403000000</v>
      </c>
      <c r="L103" s="443" t="s">
        <v>796</v>
      </c>
      <c r="M103" s="443" t="s">
        <v>797</v>
      </c>
      <c r="N103" s="1248" t="s">
        <v>798</v>
      </c>
      <c r="O103" s="1247"/>
      <c r="P103" s="1247">
        <v>50000000</v>
      </c>
      <c r="Q103" s="1669"/>
      <c r="R103" s="1247">
        <v>0</v>
      </c>
    </row>
    <row r="104" spans="1:18" s="444" customFormat="1" ht="15">
      <c r="B104" s="440"/>
      <c r="C104" s="1246" t="s">
        <v>1399</v>
      </c>
      <c r="D104" s="441"/>
      <c r="E104" s="441"/>
      <c r="F104" s="441"/>
      <c r="G104" s="441"/>
      <c r="H104" s="442"/>
      <c r="I104" s="441"/>
      <c r="J104" s="1247"/>
      <c r="K104" s="1247">
        <v>135000000</v>
      </c>
      <c r="L104" s="443"/>
      <c r="M104" s="443"/>
      <c r="N104" s="1248"/>
      <c r="O104" s="1247"/>
      <c r="P104" s="1247"/>
      <c r="Q104" s="1669"/>
      <c r="R104" s="1247">
        <v>57120000</v>
      </c>
    </row>
    <row r="105" spans="1:18" s="444" customFormat="1" ht="15">
      <c r="A105" s="444">
        <v>96</v>
      </c>
      <c r="B105" s="440" t="s">
        <v>929</v>
      </c>
      <c r="C105" s="1246" t="s">
        <v>930</v>
      </c>
      <c r="D105" s="441">
        <v>2</v>
      </c>
      <c r="E105" s="441">
        <v>2</v>
      </c>
      <c r="F105" s="441">
        <v>12</v>
      </c>
      <c r="G105" s="441">
        <v>1</v>
      </c>
      <c r="H105" s="442" t="s">
        <v>795</v>
      </c>
      <c r="I105" s="441">
        <v>0</v>
      </c>
      <c r="J105" s="1247">
        <v>2200000</v>
      </c>
      <c r="K105" s="1247"/>
      <c r="L105" s="443" t="s">
        <v>796</v>
      </c>
      <c r="M105" s="443" t="s">
        <v>797</v>
      </c>
      <c r="N105" s="1248" t="s">
        <v>798</v>
      </c>
      <c r="O105" s="1247"/>
      <c r="P105" s="1247">
        <v>0</v>
      </c>
      <c r="Q105" s="1669"/>
      <c r="R105" s="1247">
        <v>0</v>
      </c>
    </row>
    <row r="106" spans="1:18" s="444" customFormat="1" ht="15">
      <c r="A106" s="444">
        <v>97</v>
      </c>
      <c r="B106" s="440">
        <v>44121500</v>
      </c>
      <c r="C106" s="1246" t="s">
        <v>931</v>
      </c>
      <c r="D106" s="441">
        <v>1</v>
      </c>
      <c r="E106" s="441">
        <v>1</v>
      </c>
      <c r="F106" s="441">
        <v>12</v>
      </c>
      <c r="G106" s="441">
        <v>1</v>
      </c>
      <c r="H106" s="442" t="s">
        <v>806</v>
      </c>
      <c r="I106" s="441">
        <v>0</v>
      </c>
      <c r="J106" s="1247">
        <v>64465000</v>
      </c>
      <c r="K106" s="1247">
        <v>400000000</v>
      </c>
      <c r="L106" s="443" t="s">
        <v>796</v>
      </c>
      <c r="M106" s="443" t="s">
        <v>797</v>
      </c>
      <c r="N106" s="1248" t="s">
        <v>798</v>
      </c>
      <c r="O106" s="1247"/>
      <c r="P106" s="1247">
        <v>50000000</v>
      </c>
      <c r="Q106" s="1669"/>
      <c r="R106" s="1247">
        <v>60000000</v>
      </c>
    </row>
    <row r="107" spans="1:18" s="444" customFormat="1" ht="15">
      <c r="A107" s="444">
        <v>98</v>
      </c>
      <c r="B107" s="440">
        <v>60121800</v>
      </c>
      <c r="C107" s="1246" t="s">
        <v>932</v>
      </c>
      <c r="D107" s="441">
        <v>1</v>
      </c>
      <c r="E107" s="441">
        <v>1</v>
      </c>
      <c r="F107" s="441">
        <v>12</v>
      </c>
      <c r="G107" s="441">
        <v>1</v>
      </c>
      <c r="H107" s="442" t="s">
        <v>806</v>
      </c>
      <c r="I107" s="441">
        <v>0</v>
      </c>
      <c r="J107" s="1247">
        <v>107000000</v>
      </c>
      <c r="K107" s="1247">
        <v>300000000</v>
      </c>
      <c r="L107" s="443" t="s">
        <v>796</v>
      </c>
      <c r="M107" s="443" t="s">
        <v>797</v>
      </c>
      <c r="N107" s="1248" t="s">
        <v>807</v>
      </c>
      <c r="O107" s="1247">
        <v>50000000</v>
      </c>
      <c r="P107" s="1247">
        <v>22899494</v>
      </c>
      <c r="Q107" s="1669"/>
      <c r="R107" s="1247">
        <v>127960723</v>
      </c>
    </row>
    <row r="108" spans="1:18" s="444" customFormat="1" ht="15">
      <c r="A108" s="444">
        <v>99</v>
      </c>
      <c r="B108" s="440">
        <v>44103103</v>
      </c>
      <c r="C108" s="1246" t="s">
        <v>933</v>
      </c>
      <c r="D108" s="441">
        <v>1</v>
      </c>
      <c r="E108" s="441">
        <v>1</v>
      </c>
      <c r="F108" s="441">
        <v>12</v>
      </c>
      <c r="G108" s="441">
        <v>1</v>
      </c>
      <c r="H108" s="442" t="s">
        <v>806</v>
      </c>
      <c r="I108" s="441">
        <v>0</v>
      </c>
      <c r="J108" s="1247">
        <v>110000000</v>
      </c>
      <c r="K108" s="1247"/>
      <c r="L108" s="443" t="s">
        <v>796</v>
      </c>
      <c r="M108" s="443" t="s">
        <v>797</v>
      </c>
      <c r="N108" s="1248" t="s">
        <v>798</v>
      </c>
      <c r="O108" s="1247"/>
      <c r="P108" s="1247">
        <v>0</v>
      </c>
      <c r="Q108" s="1670"/>
      <c r="R108" s="1247">
        <v>0</v>
      </c>
    </row>
    <row r="109" spans="1:18" ht="18">
      <c r="B109" s="1667" t="s">
        <v>934</v>
      </c>
      <c r="C109" s="1667"/>
      <c r="D109" s="447"/>
      <c r="E109" s="447"/>
      <c r="F109" s="447"/>
      <c r="G109" s="447"/>
      <c r="H109" s="447"/>
      <c r="I109" s="447"/>
      <c r="J109" s="448">
        <f>SUM(J10:J108)</f>
        <v>36783850000</v>
      </c>
      <c r="K109" s="448">
        <f>SUM(K10:K108)</f>
        <v>65239430000</v>
      </c>
      <c r="N109" s="448" t="s">
        <v>1238</v>
      </c>
      <c r="O109" s="797">
        <f>SUM(O10:O108)</f>
        <v>2046135370</v>
      </c>
      <c r="P109" s="797">
        <f>SUM(P10:P108)</f>
        <v>24862106825</v>
      </c>
      <c r="Q109" s="797">
        <f>SUM(Q10:Q108)</f>
        <v>0</v>
      </c>
      <c r="R109" s="797">
        <f>SUM(R10:R108)</f>
        <v>20465121512</v>
      </c>
    </row>
    <row r="110" spans="1:18">
      <c r="B110" s="450"/>
      <c r="C110" s="451"/>
      <c r="D110" s="452"/>
      <c r="E110" s="452"/>
      <c r="F110" s="452"/>
      <c r="G110" s="452"/>
      <c r="H110" s="452"/>
      <c r="I110" s="452"/>
      <c r="J110" s="449"/>
      <c r="K110" s="449"/>
    </row>
    <row r="111" spans="1:18">
      <c r="B111" s="450"/>
      <c r="C111" s="451"/>
      <c r="D111" s="452"/>
      <c r="E111" s="452"/>
      <c r="F111" s="452"/>
      <c r="G111" s="452"/>
      <c r="H111" s="452"/>
      <c r="I111" s="452"/>
      <c r="J111" s="449"/>
      <c r="K111" s="449"/>
      <c r="P111" s="798"/>
    </row>
    <row r="112" spans="1:18">
      <c r="B112" s="450"/>
      <c r="C112" s="451"/>
      <c r="D112" s="452"/>
      <c r="E112" s="452"/>
      <c r="F112" s="452"/>
      <c r="G112" s="452"/>
      <c r="H112" s="452"/>
      <c r="I112" s="452"/>
      <c r="J112" s="449"/>
      <c r="K112" s="449"/>
    </row>
    <row r="113" spans="2:18" s="437" customFormat="1">
      <c r="B113" s="450"/>
      <c r="C113" s="451"/>
      <c r="D113" s="452"/>
      <c r="E113" s="452"/>
      <c r="F113" s="452"/>
      <c r="G113" s="452"/>
      <c r="H113" s="452"/>
      <c r="I113" s="452"/>
      <c r="J113" s="449"/>
      <c r="K113" s="449"/>
      <c r="P113" s="439"/>
    </row>
    <row r="114" spans="2:18" s="437" customFormat="1">
      <c r="B114" s="450"/>
      <c r="C114" s="451"/>
      <c r="D114" s="452"/>
      <c r="E114" s="452"/>
      <c r="F114" s="452"/>
      <c r="G114" s="452"/>
      <c r="H114" s="452"/>
      <c r="I114" s="452"/>
      <c r="J114" s="449"/>
      <c r="K114" s="449"/>
      <c r="P114" s="439"/>
    </row>
    <row r="115" spans="2:18" s="437" customFormat="1">
      <c r="B115" s="450"/>
      <c r="C115" s="451"/>
      <c r="D115" s="452"/>
      <c r="E115" s="452"/>
      <c r="F115" s="452"/>
      <c r="G115" s="452"/>
      <c r="H115" s="452"/>
      <c r="I115" s="452"/>
      <c r="J115" s="449"/>
      <c r="K115" s="449"/>
      <c r="P115" s="439"/>
      <c r="R115" s="1250"/>
    </row>
    <row r="116" spans="2:18" s="437" customFormat="1">
      <c r="B116" s="436"/>
      <c r="C116" s="453"/>
      <c r="J116" s="438"/>
      <c r="K116" s="438"/>
      <c r="P116" s="439"/>
    </row>
    <row r="117" spans="2:18" s="437" customFormat="1">
      <c r="B117" s="436"/>
      <c r="C117" s="453"/>
      <c r="J117" s="438"/>
      <c r="K117" s="438"/>
      <c r="P117" s="439"/>
    </row>
  </sheetData>
  <mergeCells count="5">
    <mergeCell ref="B1:O1"/>
    <mergeCell ref="B2:O2"/>
    <mergeCell ref="B109:C109"/>
    <mergeCell ref="Q10:Q108"/>
    <mergeCell ref="B6:R8"/>
  </mergeCells>
  <hyperlinks>
    <hyperlink ref="N11" r:id="rId1" xr:uid="{00000000-0004-0000-0A00-000000000000}"/>
    <hyperlink ref="N12:N15" r:id="rId2" display="LEONOR.ARIAS@IMPRENTA.GOV.CO" xr:uid="{00000000-0004-0000-0A00-000001000000}"/>
    <hyperlink ref="N17:N24" r:id="rId3" display="LEONOR.ARIAS@IMPRENTA.GOV.CO" xr:uid="{00000000-0004-0000-0A00-000002000000}"/>
    <hyperlink ref="N27:N34" r:id="rId4" display="LEONOR.ARIAS@IMPRENTA.GOV.CO" xr:uid="{00000000-0004-0000-0A00-000003000000}"/>
    <hyperlink ref="N35:N45" r:id="rId5" display="LEONOR.ARIAS@IMPRENTA.GOV.CO" xr:uid="{00000000-0004-0000-0A00-000004000000}"/>
    <hyperlink ref="N89" r:id="rId6" xr:uid="{00000000-0004-0000-0A00-000005000000}"/>
    <hyperlink ref="N47:N49" r:id="rId7" display="LEONOR.ARIAS@IMPRENTA.GOV.CO" xr:uid="{00000000-0004-0000-0A00-000006000000}"/>
    <hyperlink ref="N50:N77" r:id="rId8" display="LEONOR.ARIAS@IMPRENTA.GOV.CO" xr:uid="{00000000-0004-0000-0A00-000007000000}"/>
    <hyperlink ref="N78:N82" r:id="rId9" display="LEONOR.ARIAS@IMPRENTA.GOV.CO" xr:uid="{00000000-0004-0000-0A00-000008000000}"/>
    <hyperlink ref="N85:N87" r:id="rId10" display="LEONOR.ARIAS@IMPRENTA.GOV.CO" xr:uid="{00000000-0004-0000-0A00-000009000000}"/>
    <hyperlink ref="N91:N100" r:id="rId11" display="LEONOR.ARIAS@IMPRENTA.GOV.CO" xr:uid="{00000000-0004-0000-0A00-00000A000000}"/>
    <hyperlink ref="N101:N103" r:id="rId12" display="LEONOR.ARIAS@IMPRENTA.GOV.CO" xr:uid="{00000000-0004-0000-0A00-00000B000000}"/>
    <hyperlink ref="N21" r:id="rId13" xr:uid="{00000000-0004-0000-0A00-00000C000000}"/>
    <hyperlink ref="N25:N26" r:id="rId14" display="OCTAVIO.VILLAMARIN@IMPRENTA.GOV.CO" xr:uid="{00000000-0004-0000-0A00-00000D000000}"/>
    <hyperlink ref="N19" r:id="rId15" xr:uid="{00000000-0004-0000-0A00-00000E000000}"/>
    <hyperlink ref="N62" r:id="rId16" xr:uid="{00000000-0004-0000-0A00-00000F000000}"/>
    <hyperlink ref="N81" r:id="rId17" xr:uid="{00000000-0004-0000-0A00-000010000000}"/>
    <hyperlink ref="N46" r:id="rId18" display="OCTAVIO.VILLAMARIN@IMPRENTA.GOV.CO" xr:uid="{00000000-0004-0000-0A00-000011000000}"/>
    <hyperlink ref="N63" r:id="rId19" xr:uid="{00000000-0004-0000-0A00-000012000000}"/>
    <hyperlink ref="N107" r:id="rId20" xr:uid="{00000000-0004-0000-0A00-000013000000}"/>
    <hyperlink ref="N83:N84" r:id="rId21" display="OCTAVIO.VILLAMARIN@IMPRENTA.GOV.CO" xr:uid="{00000000-0004-0000-0A00-000014000000}"/>
    <hyperlink ref="N88:N90" r:id="rId22" display="OCTAVIO.VILLAMARIN@IMPRENTA.GOV.CO" xr:uid="{00000000-0004-0000-0A00-000015000000}"/>
  </hyperlinks>
  <pageMargins left="0.7" right="0.7" top="0.75" bottom="0.75" header="0.3" footer="0.3"/>
  <drawing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B1:T26"/>
  <sheetViews>
    <sheetView workbookViewId="0">
      <selection activeCell="A3" sqref="A3"/>
    </sheetView>
  </sheetViews>
  <sheetFormatPr baseColWidth="10" defaultColWidth="10.125" defaultRowHeight="14.25"/>
  <cols>
    <col min="1" max="1" width="10.125" style="62"/>
    <col min="2" max="2" width="8.75" style="56" customWidth="1"/>
    <col min="3" max="3" width="42.75" style="62" hidden="1" customWidth="1"/>
    <col min="4" max="4" width="42.75" style="62" customWidth="1"/>
    <col min="5" max="5" width="35.125" style="62" customWidth="1"/>
    <col min="6" max="6" width="27.375" style="62" customWidth="1"/>
    <col min="7" max="7" width="13.75" style="62" hidden="1" customWidth="1"/>
    <col min="8" max="8" width="13.75" style="62" customWidth="1"/>
    <col min="9" max="9" width="27.375" style="62" hidden="1" customWidth="1"/>
    <col min="10" max="12" width="10.125" style="62"/>
    <col min="13" max="13" width="11" style="62" customWidth="1"/>
    <col min="14" max="15" width="10.125" style="631"/>
    <col min="16" max="16" width="10.125" style="62"/>
    <col min="17" max="17" width="11.75" style="62" customWidth="1"/>
    <col min="18" max="19" width="0" style="62" hidden="1" customWidth="1"/>
    <col min="20" max="20" width="30.125" style="62" customWidth="1"/>
    <col min="21" max="16384" width="10.125" style="62"/>
  </cols>
  <sheetData>
    <row r="1" spans="2:20" ht="18">
      <c r="B1" s="1552" t="s">
        <v>149</v>
      </c>
      <c r="C1" s="1552"/>
      <c r="D1" s="1552"/>
      <c r="E1" s="1552"/>
      <c r="F1" s="1552"/>
      <c r="G1" s="1552"/>
      <c r="H1" s="1552"/>
      <c r="I1" s="1552"/>
      <c r="J1" s="1552"/>
      <c r="K1" s="1552"/>
      <c r="L1" s="1552"/>
      <c r="M1" s="1552"/>
      <c r="N1" s="1552"/>
      <c r="O1" s="1552"/>
      <c r="P1" s="1552"/>
      <c r="Q1" s="1552"/>
      <c r="R1" s="1552"/>
      <c r="S1" s="1552"/>
      <c r="T1" s="1552"/>
    </row>
    <row r="2" spans="2:20" ht="15.75">
      <c r="B2" s="1553" t="s">
        <v>150</v>
      </c>
      <c r="C2" s="1553"/>
      <c r="D2" s="1553"/>
      <c r="E2" s="1553"/>
      <c r="F2" s="1553"/>
      <c r="G2" s="1553"/>
      <c r="H2" s="1553"/>
      <c r="I2" s="1553"/>
      <c r="J2" s="1553"/>
      <c r="K2" s="1553"/>
      <c r="L2" s="1553"/>
      <c r="M2" s="1553"/>
      <c r="N2" s="1553"/>
      <c r="O2" s="1553"/>
      <c r="P2" s="1553"/>
      <c r="Q2" s="1553"/>
      <c r="R2" s="1553"/>
      <c r="S2" s="1553"/>
      <c r="T2" s="1553"/>
    </row>
    <row r="3" spans="2:20">
      <c r="B3" s="62"/>
      <c r="N3" s="62"/>
      <c r="O3" s="62"/>
    </row>
    <row r="4" spans="2:20" ht="18">
      <c r="B4" s="1552" t="s">
        <v>1352</v>
      </c>
      <c r="C4" s="1552"/>
      <c r="D4" s="1552"/>
      <c r="E4" s="1552"/>
      <c r="F4" s="1552"/>
      <c r="G4" s="1552"/>
      <c r="H4" s="1552"/>
      <c r="I4" s="1552"/>
      <c r="J4" s="1552"/>
      <c r="K4" s="1552"/>
      <c r="L4" s="1552"/>
      <c r="M4" s="1552"/>
      <c r="N4" s="1552"/>
      <c r="O4" s="1552"/>
      <c r="P4" s="1552"/>
      <c r="Q4" s="1552"/>
      <c r="R4" s="1552"/>
      <c r="S4" s="1552"/>
      <c r="T4" s="1552"/>
    </row>
    <row r="6" spans="2:20" ht="27" customHeight="1">
      <c r="B6" s="1486" t="s">
        <v>151</v>
      </c>
      <c r="C6" s="1134"/>
      <c r="D6" s="1486" t="s">
        <v>152</v>
      </c>
      <c r="E6" s="1486" t="s">
        <v>153</v>
      </c>
      <c r="F6" s="1486" t="s">
        <v>5</v>
      </c>
      <c r="G6" s="1486" t="s">
        <v>6</v>
      </c>
      <c r="H6" s="1678" t="s">
        <v>6</v>
      </c>
      <c r="I6" s="383"/>
      <c r="J6" s="1420" t="s">
        <v>638</v>
      </c>
      <c r="K6" s="1420"/>
      <c r="L6" s="1420"/>
      <c r="M6" s="1420"/>
      <c r="N6" s="1420" t="s">
        <v>1304</v>
      </c>
      <c r="O6" s="1420"/>
      <c r="P6" s="1420"/>
      <c r="Q6" s="1420"/>
      <c r="R6" s="1663" t="s">
        <v>154</v>
      </c>
      <c r="S6" s="1664" t="s">
        <v>155</v>
      </c>
      <c r="T6" s="1692" t="s">
        <v>143</v>
      </c>
    </row>
    <row r="7" spans="2:20" ht="27.75" thickBot="1">
      <c r="B7" s="1677"/>
      <c r="C7" s="1135" t="s">
        <v>156</v>
      </c>
      <c r="D7" s="1677"/>
      <c r="E7" s="1677"/>
      <c r="F7" s="1677"/>
      <c r="G7" s="1677"/>
      <c r="H7" s="1679"/>
      <c r="I7" s="1135" t="s">
        <v>157</v>
      </c>
      <c r="J7" s="1133" t="s">
        <v>144</v>
      </c>
      <c r="K7" s="634" t="s">
        <v>145</v>
      </c>
      <c r="L7" s="635" t="s">
        <v>146</v>
      </c>
      <c r="M7" s="1133" t="s">
        <v>147</v>
      </c>
      <c r="N7" s="1133" t="s">
        <v>144</v>
      </c>
      <c r="O7" s="634" t="s">
        <v>631</v>
      </c>
      <c r="P7" s="635" t="s">
        <v>643</v>
      </c>
      <c r="Q7" s="1133" t="s">
        <v>633</v>
      </c>
      <c r="R7" s="1690"/>
      <c r="S7" s="1691"/>
      <c r="T7" s="1693"/>
    </row>
    <row r="8" spans="2:20" s="63" customFormat="1" ht="64.5" thickTop="1">
      <c r="B8" s="732">
        <v>1</v>
      </c>
      <c r="C8" s="1169" t="s">
        <v>158</v>
      </c>
      <c r="D8" s="386" t="s">
        <v>159</v>
      </c>
      <c r="E8" s="386" t="s">
        <v>160</v>
      </c>
      <c r="F8" s="386" t="s">
        <v>161</v>
      </c>
      <c r="G8" s="1170">
        <v>44255</v>
      </c>
      <c r="H8" s="1171" t="s">
        <v>67</v>
      </c>
      <c r="I8" s="384" t="s">
        <v>162</v>
      </c>
      <c r="J8" s="53">
        <v>0</v>
      </c>
      <c r="K8" s="1132">
        <f>+J8</f>
        <v>0</v>
      </c>
      <c r="L8" s="1128">
        <v>0</v>
      </c>
      <c r="M8" s="1172">
        <f>IF(L8=0,0,IF(K8&gt;L8,100%,K8/L8))</f>
        <v>0</v>
      </c>
      <c r="N8" s="636">
        <v>1</v>
      </c>
      <c r="O8" s="1129">
        <v>1</v>
      </c>
      <c r="P8" s="1130">
        <f>+'[3]3er trim'!P8+'[3]4to trim'!L8</f>
        <v>1</v>
      </c>
      <c r="Q8" s="1173">
        <f>IF(P8=0,0,IF(O8&gt;P8,100%,O8/P8))</f>
        <v>1</v>
      </c>
      <c r="R8" s="1131">
        <f>+'[3]1er Trim'!N8</f>
        <v>0.1</v>
      </c>
      <c r="S8" s="1127">
        <f>+Q8*R8</f>
        <v>0.1</v>
      </c>
      <c r="T8" s="783" t="s">
        <v>1233</v>
      </c>
    </row>
    <row r="9" spans="2:20" s="63" customFormat="1" ht="45" customHeight="1">
      <c r="B9" s="1680">
        <v>2</v>
      </c>
      <c r="C9" s="1174" t="s">
        <v>164</v>
      </c>
      <c r="D9" s="1682" t="s">
        <v>165</v>
      </c>
      <c r="E9" s="1682" t="s">
        <v>166</v>
      </c>
      <c r="F9" s="1175" t="s">
        <v>167</v>
      </c>
      <c r="G9" s="1684">
        <v>44255</v>
      </c>
      <c r="H9" s="1686" t="s">
        <v>67</v>
      </c>
      <c r="I9" s="1176" t="s">
        <v>168</v>
      </c>
      <c r="J9" s="637">
        <v>0</v>
      </c>
      <c r="K9" s="1675">
        <f>+IF(J9&gt;J10,1,J9/J10)</f>
        <v>0</v>
      </c>
      <c r="L9" s="1701">
        <v>0</v>
      </c>
      <c r="M9" s="1699">
        <f>IF(K9&gt;L9,100%,+IF(L9=0,0,+K9/L9))</f>
        <v>0</v>
      </c>
      <c r="N9" s="638">
        <v>62</v>
      </c>
      <c r="O9" s="1703">
        <v>0.83557951482479786</v>
      </c>
      <c r="P9" s="1703">
        <f>+'[3]3er trim'!P9+'[3]4to trim'!L9</f>
        <v>1</v>
      </c>
      <c r="Q9" s="1705">
        <f>IF(O9&gt;P9,100%,+IF(P9=0,0,+O9/P9))</f>
        <v>0.83557951482479786</v>
      </c>
      <c r="R9" s="1688">
        <f>+'[3]1er Trim'!N9:N10</f>
        <v>0.15</v>
      </c>
      <c r="S9" s="1696">
        <f t="shared" ref="S9:S23" si="0">+Q9*R9</f>
        <v>0.12533692722371967</v>
      </c>
      <c r="T9" s="1698" t="s">
        <v>1234</v>
      </c>
    </row>
    <row r="10" spans="2:20" s="63" customFormat="1" ht="45">
      <c r="B10" s="1681"/>
      <c r="C10" s="1178"/>
      <c r="D10" s="1683"/>
      <c r="E10" s="1683"/>
      <c r="F10" s="386" t="s">
        <v>169</v>
      </c>
      <c r="G10" s="1685"/>
      <c r="H10" s="1687"/>
      <c r="I10" s="389"/>
      <c r="J10" s="918">
        <v>74.2</v>
      </c>
      <c r="K10" s="1676"/>
      <c r="L10" s="1702"/>
      <c r="M10" s="1700"/>
      <c r="N10" s="639">
        <v>74.2</v>
      </c>
      <c r="O10" s="1704"/>
      <c r="P10" s="1704"/>
      <c r="Q10" s="1706"/>
      <c r="R10" s="1689"/>
      <c r="S10" s="1697"/>
      <c r="T10" s="1695"/>
    </row>
    <row r="11" spans="2:20" s="63" customFormat="1" ht="63" customHeight="1">
      <c r="B11" s="1680">
        <v>3</v>
      </c>
      <c r="C11" s="1174" t="s">
        <v>170</v>
      </c>
      <c r="D11" s="1682" t="s">
        <v>171</v>
      </c>
      <c r="E11" s="1682" t="s">
        <v>172</v>
      </c>
      <c r="F11" s="1175" t="s">
        <v>173</v>
      </c>
      <c r="G11" s="1684" t="s">
        <v>174</v>
      </c>
      <c r="H11" s="1686" t="s">
        <v>174</v>
      </c>
      <c r="I11" s="1176" t="s">
        <v>168</v>
      </c>
      <c r="J11" s="637">
        <v>5</v>
      </c>
      <c r="K11" s="1675">
        <f>+J11/J12*0.25</f>
        <v>0.25</v>
      </c>
      <c r="L11" s="1675">
        <f>3/12</f>
        <v>0.25</v>
      </c>
      <c r="M11" s="1699">
        <f>IF(K11&gt;L11,100%,+IF(L11=0,0,+K11/L11))</f>
        <v>1</v>
      </c>
      <c r="N11" s="638">
        <v>7</v>
      </c>
      <c r="O11" s="1707">
        <v>0.75</v>
      </c>
      <c r="P11" s="1703">
        <f>+'[3]3er trim'!P11+'[3]4to trim'!L11</f>
        <v>1</v>
      </c>
      <c r="Q11" s="1705">
        <f>IF(O11&gt;P11,100%,+IF(P11=0,0,+O11/P11))</f>
        <v>0.75</v>
      </c>
      <c r="R11" s="1688">
        <f>+'[3]1er Trim'!N11:N12</f>
        <v>0.1</v>
      </c>
      <c r="S11" s="1696">
        <f t="shared" si="0"/>
        <v>7.5000000000000011E-2</v>
      </c>
      <c r="T11" s="1694" t="s">
        <v>1353</v>
      </c>
    </row>
    <row r="12" spans="2:20" s="63" customFormat="1" ht="63" customHeight="1">
      <c r="B12" s="1681"/>
      <c r="C12" s="1178"/>
      <c r="D12" s="1683"/>
      <c r="E12" s="1683"/>
      <c r="F12" s="386" t="s">
        <v>175</v>
      </c>
      <c r="G12" s="1685"/>
      <c r="H12" s="1687"/>
      <c r="I12" s="389"/>
      <c r="J12" s="640">
        <v>5</v>
      </c>
      <c r="K12" s="1676"/>
      <c r="L12" s="1676"/>
      <c r="M12" s="1700"/>
      <c r="N12" s="639">
        <v>8</v>
      </c>
      <c r="O12" s="1708"/>
      <c r="P12" s="1704"/>
      <c r="Q12" s="1706"/>
      <c r="R12" s="1689"/>
      <c r="S12" s="1697"/>
      <c r="T12" s="1695"/>
    </row>
    <row r="13" spans="2:20" s="63" customFormat="1" ht="38.25" customHeight="1">
      <c r="B13" s="1680">
        <v>4</v>
      </c>
      <c r="C13" s="1174" t="s">
        <v>170</v>
      </c>
      <c r="D13" s="1682" t="s">
        <v>176</v>
      </c>
      <c r="E13" s="1682" t="s">
        <v>177</v>
      </c>
      <c r="F13" s="1179" t="s">
        <v>178</v>
      </c>
      <c r="G13" s="1684">
        <v>44561</v>
      </c>
      <c r="H13" s="1686" t="s">
        <v>317</v>
      </c>
      <c r="I13" s="1176" t="s">
        <v>179</v>
      </c>
      <c r="J13" s="637">
        <v>2</v>
      </c>
      <c r="K13" s="1675">
        <f>+J13/J14</f>
        <v>1</v>
      </c>
      <c r="L13" s="1701">
        <v>0.5</v>
      </c>
      <c r="M13" s="1699">
        <f>IF(K13&gt;L13,100%,+IF(L13=0,0,+K13/L13))</f>
        <v>1</v>
      </c>
      <c r="N13" s="638">
        <v>2</v>
      </c>
      <c r="O13" s="1707">
        <v>1</v>
      </c>
      <c r="P13" s="1703">
        <f>+'[3]3er trim'!P13+'[3]4to trim'!L13</f>
        <v>1</v>
      </c>
      <c r="Q13" s="1705">
        <f>IF(O13&gt;P13,100%,+IF(P13=0,0,+O13/P13))</f>
        <v>1</v>
      </c>
      <c r="R13" s="1688">
        <f>+'[3]1er Trim'!N13:N14</f>
        <v>0.03</v>
      </c>
      <c r="S13" s="1696">
        <f t="shared" si="0"/>
        <v>0.03</v>
      </c>
      <c r="T13" s="1694" t="s">
        <v>1354</v>
      </c>
    </row>
    <row r="14" spans="2:20" s="63" customFormat="1" ht="38.25" customHeight="1">
      <c r="B14" s="1681"/>
      <c r="C14" s="1178"/>
      <c r="D14" s="1683"/>
      <c r="E14" s="1683"/>
      <c r="F14" s="1180" t="s">
        <v>180</v>
      </c>
      <c r="G14" s="1685"/>
      <c r="H14" s="1687"/>
      <c r="I14" s="389" t="s">
        <v>179</v>
      </c>
      <c r="J14" s="640">
        <v>2</v>
      </c>
      <c r="K14" s="1676"/>
      <c r="L14" s="1702"/>
      <c r="M14" s="1700"/>
      <c r="N14" s="639">
        <v>2</v>
      </c>
      <c r="O14" s="1708"/>
      <c r="P14" s="1704"/>
      <c r="Q14" s="1706"/>
      <c r="R14" s="1689"/>
      <c r="S14" s="1697"/>
      <c r="T14" s="1695"/>
    </row>
    <row r="15" spans="2:20" s="63" customFormat="1" ht="76.5">
      <c r="B15" s="732">
        <v>5</v>
      </c>
      <c r="C15" s="1169" t="s">
        <v>181</v>
      </c>
      <c r="D15" s="386" t="s">
        <v>182</v>
      </c>
      <c r="E15" s="386" t="s">
        <v>183</v>
      </c>
      <c r="F15" s="386" t="s">
        <v>184</v>
      </c>
      <c r="G15" s="1170">
        <v>44377</v>
      </c>
      <c r="H15" s="1170" t="s">
        <v>76</v>
      </c>
      <c r="I15" s="384" t="s">
        <v>168</v>
      </c>
      <c r="J15" s="53">
        <v>0</v>
      </c>
      <c r="K15" s="1132">
        <f>+J15</f>
        <v>0</v>
      </c>
      <c r="L15" s="1128">
        <v>0</v>
      </c>
      <c r="M15" s="1172">
        <f>IF(L15=0,0,IF(K15&gt;L15,100%,K15/L15))</f>
        <v>0</v>
      </c>
      <c r="N15" s="636">
        <v>1</v>
      </c>
      <c r="O15" s="1129">
        <v>1</v>
      </c>
      <c r="P15" s="1130">
        <f>+'[3]3er trim'!P15+'[3]4to trim'!L15</f>
        <v>1</v>
      </c>
      <c r="Q15" s="1173">
        <f>IF(P15=0,0,IF(O15&gt;P15,100%,O15/P15))</f>
        <v>1</v>
      </c>
      <c r="R15" s="1131">
        <f>+'[3]1er Trim'!N15</f>
        <v>0.05</v>
      </c>
      <c r="S15" s="1127">
        <f t="shared" si="0"/>
        <v>0.05</v>
      </c>
      <c r="T15" s="783" t="s">
        <v>1355</v>
      </c>
    </row>
    <row r="16" spans="2:20" s="63" customFormat="1" ht="45" customHeight="1">
      <c r="B16" s="1680">
        <v>6</v>
      </c>
      <c r="C16" s="1174" t="s">
        <v>185</v>
      </c>
      <c r="D16" s="1682" t="s">
        <v>186</v>
      </c>
      <c r="E16" s="1682" t="s">
        <v>187</v>
      </c>
      <c r="F16" s="1186" t="s">
        <v>188</v>
      </c>
      <c r="G16" s="1684">
        <v>44500</v>
      </c>
      <c r="H16" s="1686" t="s">
        <v>85</v>
      </c>
      <c r="I16" s="1176" t="s">
        <v>168</v>
      </c>
      <c r="J16" s="641">
        <v>0</v>
      </c>
      <c r="K16" s="1675">
        <f>+J16/J17</f>
        <v>0</v>
      </c>
      <c r="L16" s="1701">
        <v>1</v>
      </c>
      <c r="M16" s="1699">
        <f>IF(K16&gt;L16,100%,+IF(L16=0,0,+K16/L16))</f>
        <v>0</v>
      </c>
      <c r="N16" s="642">
        <v>0</v>
      </c>
      <c r="O16" s="1707">
        <v>0</v>
      </c>
      <c r="P16" s="1703">
        <f>+'[3]3er trim'!P16+'[3]4to trim'!L16</f>
        <v>1</v>
      </c>
      <c r="Q16" s="1705">
        <f>IF(O16&gt;P16,100%,+IF(P16=0,0,+O16/P16))</f>
        <v>0</v>
      </c>
      <c r="R16" s="1688">
        <f>+'[3]1er Trim'!N16:N17</f>
        <v>0.1</v>
      </c>
      <c r="S16" s="1696">
        <f t="shared" si="0"/>
        <v>0</v>
      </c>
      <c r="T16" s="1694" t="s">
        <v>1360</v>
      </c>
    </row>
    <row r="17" spans="2:20" s="63" customFormat="1" ht="45" customHeight="1">
      <c r="B17" s="1681"/>
      <c r="C17" s="1178"/>
      <c r="D17" s="1683"/>
      <c r="E17" s="1683"/>
      <c r="F17" s="1182">
        <v>1</v>
      </c>
      <c r="G17" s="1685"/>
      <c r="H17" s="1687"/>
      <c r="I17" s="389"/>
      <c r="J17" s="53">
        <v>1</v>
      </c>
      <c r="K17" s="1676"/>
      <c r="L17" s="1702"/>
      <c r="M17" s="1700"/>
      <c r="N17" s="632">
        <v>1</v>
      </c>
      <c r="O17" s="1708"/>
      <c r="P17" s="1704"/>
      <c r="Q17" s="1706"/>
      <c r="R17" s="1689"/>
      <c r="S17" s="1697"/>
      <c r="T17" s="1695"/>
    </row>
    <row r="18" spans="2:20" s="63" customFormat="1" ht="140.25">
      <c r="B18" s="732">
        <v>7</v>
      </c>
      <c r="C18" s="1169" t="s">
        <v>189</v>
      </c>
      <c r="D18" s="386" t="s">
        <v>190</v>
      </c>
      <c r="E18" s="386" t="s">
        <v>191</v>
      </c>
      <c r="F18" s="386" t="s">
        <v>192</v>
      </c>
      <c r="G18" s="1170">
        <v>44377</v>
      </c>
      <c r="H18" s="1170" t="s">
        <v>76</v>
      </c>
      <c r="I18" s="384" t="s">
        <v>193</v>
      </c>
      <c r="J18" s="53">
        <v>1</v>
      </c>
      <c r="K18" s="1132">
        <f>+J18</f>
        <v>1</v>
      </c>
      <c r="L18" s="1128">
        <v>0</v>
      </c>
      <c r="M18" s="1172">
        <f>IF(L18=0,0,IF(K18&gt;L18,100%,K18/L18))</f>
        <v>0</v>
      </c>
      <c r="N18" s="636">
        <v>1</v>
      </c>
      <c r="O18" s="1129">
        <v>1</v>
      </c>
      <c r="P18" s="1130">
        <f>+'[3]3er trim'!P18+'[3]4to trim'!L18</f>
        <v>1</v>
      </c>
      <c r="Q18" s="1173">
        <f>IF(P18=0,0,IF(O18&gt;P18,100%,O18/P18))</f>
        <v>1</v>
      </c>
      <c r="R18" s="1131">
        <f>+'[3]1er Trim'!N18</f>
        <v>0.03</v>
      </c>
      <c r="S18" s="1127">
        <f t="shared" si="0"/>
        <v>0.03</v>
      </c>
      <c r="T18" s="667" t="s">
        <v>1356</v>
      </c>
    </row>
    <row r="19" spans="2:20" s="63" customFormat="1" ht="89.25">
      <c r="B19" s="732">
        <v>8</v>
      </c>
      <c r="C19" s="1169" t="s">
        <v>189</v>
      </c>
      <c r="D19" s="386" t="s">
        <v>194</v>
      </c>
      <c r="E19" s="386" t="s">
        <v>195</v>
      </c>
      <c r="F19" s="386" t="s">
        <v>196</v>
      </c>
      <c r="G19" s="1170">
        <v>44377</v>
      </c>
      <c r="H19" s="1170" t="s">
        <v>76</v>
      </c>
      <c r="I19" s="384" t="s">
        <v>168</v>
      </c>
      <c r="J19" s="53">
        <v>0.1</v>
      </c>
      <c r="K19" s="1132">
        <f>+J19</f>
        <v>0.1</v>
      </c>
      <c r="L19" s="1128">
        <v>0</v>
      </c>
      <c r="M19" s="1172">
        <f>IF(L19=0,0,IF(K19&gt;L19,100%,K19/L19))</f>
        <v>0</v>
      </c>
      <c r="N19" s="636">
        <v>0.1</v>
      </c>
      <c r="O19" s="1129">
        <v>0.1</v>
      </c>
      <c r="P19" s="1130">
        <f>+'[3]3er trim'!P19+'[3]4to trim'!L19</f>
        <v>1</v>
      </c>
      <c r="Q19" s="1173">
        <f>IF(P19=0,0,IF(O19&gt;P19,100%,O19/P19))</f>
        <v>0.1</v>
      </c>
      <c r="R19" s="1131">
        <f>+'[3]1er Trim'!N19</f>
        <v>0.03</v>
      </c>
      <c r="S19" s="1127">
        <f t="shared" si="0"/>
        <v>3.0000000000000001E-3</v>
      </c>
      <c r="T19" s="783" t="s">
        <v>1361</v>
      </c>
    </row>
    <row r="20" spans="2:20" s="63" customFormat="1" ht="90">
      <c r="B20" s="732">
        <v>9</v>
      </c>
      <c r="C20" s="1169" t="s">
        <v>197</v>
      </c>
      <c r="D20" s="386" t="s">
        <v>198</v>
      </c>
      <c r="E20" s="386" t="s">
        <v>199</v>
      </c>
      <c r="F20" s="386" t="s">
        <v>200</v>
      </c>
      <c r="G20" s="1170">
        <v>44377</v>
      </c>
      <c r="H20" s="1170" t="s">
        <v>76</v>
      </c>
      <c r="I20" s="384" t="s">
        <v>168</v>
      </c>
      <c r="J20" s="53">
        <v>1</v>
      </c>
      <c r="K20" s="1132">
        <f>+J20</f>
        <v>1</v>
      </c>
      <c r="L20" s="1128">
        <v>0</v>
      </c>
      <c r="M20" s="1172">
        <f>IF(L20=0,0,IF(K20&gt;L20,100%,K20/L20))</f>
        <v>0</v>
      </c>
      <c r="N20" s="636">
        <v>1</v>
      </c>
      <c r="O20" s="1129">
        <v>1</v>
      </c>
      <c r="P20" s="1130">
        <f>+'[3]3er trim'!P20+'[3]4to trim'!L20</f>
        <v>1</v>
      </c>
      <c r="Q20" s="1173">
        <f>IF(P20=0,0,IF(O20&gt;P20,100%,O20/P20))</f>
        <v>1</v>
      </c>
      <c r="R20" s="1131">
        <f>+'[3]1er Trim'!N20</f>
        <v>0.15</v>
      </c>
      <c r="S20" s="1127">
        <f t="shared" si="0"/>
        <v>0.15</v>
      </c>
      <c r="T20" s="783" t="s">
        <v>1357</v>
      </c>
    </row>
    <row r="21" spans="2:20" s="63" customFormat="1" ht="51">
      <c r="B21" s="732">
        <v>10</v>
      </c>
      <c r="C21" s="1169" t="s">
        <v>201</v>
      </c>
      <c r="D21" s="386" t="s">
        <v>202</v>
      </c>
      <c r="E21" s="386" t="s">
        <v>203</v>
      </c>
      <c r="F21" s="386" t="s">
        <v>204</v>
      </c>
      <c r="G21" s="1170">
        <v>44438</v>
      </c>
      <c r="H21" s="1170" t="s">
        <v>82</v>
      </c>
      <c r="I21" s="384" t="s">
        <v>162</v>
      </c>
      <c r="J21" s="53">
        <v>0</v>
      </c>
      <c r="K21" s="1132">
        <f>+J21</f>
        <v>0</v>
      </c>
      <c r="L21" s="1128">
        <v>0</v>
      </c>
      <c r="M21" s="1172">
        <f>IF(L21=0,0,IF(K21&gt;L21,100%,K21/L21))</f>
        <v>0</v>
      </c>
      <c r="N21" s="636">
        <v>0</v>
      </c>
      <c r="O21" s="1129">
        <v>0</v>
      </c>
      <c r="P21" s="1130">
        <f>+'[3]3er trim'!P21+'[3]4to trim'!L21</f>
        <v>1</v>
      </c>
      <c r="Q21" s="1173">
        <f>IF(P21=0,0,IF(O21&gt;P21,100%,O21/P21))</f>
        <v>0</v>
      </c>
      <c r="R21" s="1131">
        <f>+'[3]1er Trim'!N21</f>
        <v>0.12</v>
      </c>
      <c r="S21" s="1127">
        <f t="shared" si="0"/>
        <v>0</v>
      </c>
      <c r="T21" s="783" t="s">
        <v>1358</v>
      </c>
    </row>
    <row r="22" spans="2:20" s="63" customFormat="1" ht="165.75">
      <c r="B22" s="732">
        <v>11</v>
      </c>
      <c r="C22" s="1169" t="s">
        <v>205</v>
      </c>
      <c r="D22" s="386" t="s">
        <v>206</v>
      </c>
      <c r="E22" s="386" t="s">
        <v>207</v>
      </c>
      <c r="F22" s="386" t="s">
        <v>208</v>
      </c>
      <c r="G22" s="1170">
        <v>44499</v>
      </c>
      <c r="H22" s="1170" t="s">
        <v>85</v>
      </c>
      <c r="I22" s="384" t="s">
        <v>209</v>
      </c>
      <c r="J22" s="53">
        <v>0</v>
      </c>
      <c r="K22" s="1132">
        <f>+J22</f>
        <v>0</v>
      </c>
      <c r="L22" s="1128">
        <v>1</v>
      </c>
      <c r="M22" s="1172">
        <f>IF(L22=0,0,IF(K22&gt;L22,100%,K22/L22))</f>
        <v>0</v>
      </c>
      <c r="N22" s="636">
        <v>0</v>
      </c>
      <c r="O22" s="1129">
        <v>0</v>
      </c>
      <c r="P22" s="1130">
        <f>+'[3]3er trim'!P22+'[3]4to trim'!L22</f>
        <v>1</v>
      </c>
      <c r="Q22" s="1173">
        <f>IF(P22=0,0,IF(O22&gt;P22,100%,O22/P22))</f>
        <v>0</v>
      </c>
      <c r="R22" s="1131">
        <f>+'[3]1er Trim'!N22</f>
        <v>0.03</v>
      </c>
      <c r="S22" s="1127">
        <f t="shared" si="0"/>
        <v>0</v>
      </c>
      <c r="T22" s="667" t="s">
        <v>1362</v>
      </c>
    </row>
    <row r="23" spans="2:20" s="63" customFormat="1" ht="45" customHeight="1">
      <c r="B23" s="1680">
        <v>12</v>
      </c>
      <c r="C23" s="1174"/>
      <c r="D23" s="1682" t="s">
        <v>210</v>
      </c>
      <c r="E23" s="1682" t="s">
        <v>211</v>
      </c>
      <c r="F23" s="1175" t="s">
        <v>212</v>
      </c>
      <c r="G23" s="1684">
        <v>44469</v>
      </c>
      <c r="H23" s="1684" t="s">
        <v>82</v>
      </c>
      <c r="I23" s="384" t="s">
        <v>213</v>
      </c>
      <c r="J23" s="641">
        <v>0.72</v>
      </c>
      <c r="K23" s="1675">
        <f>+J23/J24</f>
        <v>0.96</v>
      </c>
      <c r="L23" s="1701">
        <v>0</v>
      </c>
      <c r="M23" s="1699">
        <f>IF(K23&gt;L23,100%,+IF(L23=0,0,+K23/L23))</f>
        <v>1</v>
      </c>
      <c r="N23" s="642">
        <v>0.72</v>
      </c>
      <c r="O23" s="1707">
        <v>0.96</v>
      </c>
      <c r="P23" s="1703">
        <f>+'[3]3er trim'!P23+'[3]4to trim'!L23</f>
        <v>1</v>
      </c>
      <c r="Q23" s="1705">
        <f>IF(O23&gt;P23,100%,+IF(P23=0,0,+O23/P23))</f>
        <v>0.96</v>
      </c>
      <c r="R23" s="1688">
        <f>+'[3]1er Trim'!N23:N24</f>
        <v>0.11</v>
      </c>
      <c r="S23" s="1696">
        <f t="shared" si="0"/>
        <v>0.1056</v>
      </c>
      <c r="T23" s="1694" t="s">
        <v>1359</v>
      </c>
    </row>
    <row r="24" spans="2:20" s="63" customFormat="1" ht="45">
      <c r="B24" s="1681"/>
      <c r="C24" s="1178"/>
      <c r="D24" s="1683"/>
      <c r="E24" s="1683"/>
      <c r="F24" s="1182">
        <v>0.75</v>
      </c>
      <c r="G24" s="1685"/>
      <c r="H24" s="1685"/>
      <c r="I24" s="389" t="s">
        <v>213</v>
      </c>
      <c r="J24" s="643">
        <v>0.75</v>
      </c>
      <c r="K24" s="1676"/>
      <c r="L24" s="1702"/>
      <c r="M24" s="1700"/>
      <c r="N24" s="632">
        <v>0.75</v>
      </c>
      <c r="O24" s="1708"/>
      <c r="P24" s="1704"/>
      <c r="Q24" s="1706"/>
      <c r="R24" s="1689"/>
      <c r="S24" s="1697"/>
      <c r="T24" s="1695"/>
    </row>
    <row r="25" spans="2:20" ht="15">
      <c r="B25" s="64"/>
      <c r="C25" s="65"/>
      <c r="D25" s="65"/>
      <c r="E25" s="644" t="s">
        <v>214</v>
      </c>
      <c r="F25" s="645"/>
      <c r="G25" s="645"/>
      <c r="H25" s="645"/>
      <c r="I25" s="645"/>
      <c r="J25" s="645"/>
      <c r="K25" s="1183">
        <f>AVERAGE(K8:K23)</f>
        <v>0.35916666666666669</v>
      </c>
      <c r="L25" s="1183">
        <f>AVERAGE(L8:L23)</f>
        <v>0.22916666666666666</v>
      </c>
      <c r="M25" s="1184">
        <f>AVERAGE(M8:M23)</f>
        <v>0.25</v>
      </c>
      <c r="N25" s="646"/>
      <c r="O25" s="1185">
        <f>AVERAGE(O8:O23)</f>
        <v>0.63713162623539976</v>
      </c>
      <c r="P25" s="1185">
        <f>AVERAGE(P8:P23)</f>
        <v>1</v>
      </c>
      <c r="Q25" s="1181">
        <f>AVERAGE(Q8:Q23)</f>
        <v>0.63713162623539976</v>
      </c>
      <c r="R25" s="74">
        <f>SUM(R8:R24)</f>
        <v>1.0000000000000002</v>
      </c>
      <c r="S25" s="74">
        <f>SUM(S8:S24)</f>
        <v>0.66893692722371967</v>
      </c>
    </row>
    <row r="26" spans="2:20" ht="15">
      <c r="B26" s="64"/>
      <c r="C26" s="65"/>
      <c r="D26" s="65"/>
      <c r="E26" s="65"/>
      <c r="F26" s="65"/>
      <c r="G26" s="65"/>
      <c r="H26" s="65"/>
      <c r="I26" s="65"/>
    </row>
  </sheetData>
  <mergeCells count="84">
    <mergeCell ref="S23:S24"/>
    <mergeCell ref="T23:T24"/>
    <mergeCell ref="L23:L24"/>
    <mergeCell ref="M23:M24"/>
    <mergeCell ref="O23:O24"/>
    <mergeCell ref="P23:P24"/>
    <mergeCell ref="Q23:Q24"/>
    <mergeCell ref="R23:R24"/>
    <mergeCell ref="B23:B24"/>
    <mergeCell ref="D23:D24"/>
    <mergeCell ref="E23:E24"/>
    <mergeCell ref="G23:G24"/>
    <mergeCell ref="H23:H24"/>
    <mergeCell ref="K23:K24"/>
    <mergeCell ref="O16:O17"/>
    <mergeCell ref="P16:P17"/>
    <mergeCell ref="Q16:Q17"/>
    <mergeCell ref="R16:R17"/>
    <mergeCell ref="S16:S17"/>
    <mergeCell ref="T16:T17"/>
    <mergeCell ref="S13:S14"/>
    <mergeCell ref="T13:T14"/>
    <mergeCell ref="B16:B17"/>
    <mergeCell ref="D16:D17"/>
    <mergeCell ref="E16:E17"/>
    <mergeCell ref="G16:G17"/>
    <mergeCell ref="H16:H17"/>
    <mergeCell ref="K16:K17"/>
    <mergeCell ref="L16:L17"/>
    <mergeCell ref="M16:M17"/>
    <mergeCell ref="L13:L14"/>
    <mergeCell ref="M13:M14"/>
    <mergeCell ref="O13:O14"/>
    <mergeCell ref="P13:P14"/>
    <mergeCell ref="Q13:Q14"/>
    <mergeCell ref="R13:R14"/>
    <mergeCell ref="B13:B14"/>
    <mergeCell ref="D13:D14"/>
    <mergeCell ref="E13:E14"/>
    <mergeCell ref="G13:G14"/>
    <mergeCell ref="H13:H14"/>
    <mergeCell ref="K13:K14"/>
    <mergeCell ref="O11:O12"/>
    <mergeCell ref="P11:P12"/>
    <mergeCell ref="Q11:Q12"/>
    <mergeCell ref="R11:R12"/>
    <mergeCell ref="S11:S12"/>
    <mergeCell ref="T11:T12"/>
    <mergeCell ref="S9:S10"/>
    <mergeCell ref="T9:T10"/>
    <mergeCell ref="B11:B12"/>
    <mergeCell ref="D11:D12"/>
    <mergeCell ref="E11:E12"/>
    <mergeCell ref="G11:G12"/>
    <mergeCell ref="H11:H12"/>
    <mergeCell ref="K11:K12"/>
    <mergeCell ref="L11:L12"/>
    <mergeCell ref="M11:M12"/>
    <mergeCell ref="L9:L10"/>
    <mergeCell ref="M9:M10"/>
    <mergeCell ref="O9:O10"/>
    <mergeCell ref="P9:P10"/>
    <mergeCell ref="Q9:Q10"/>
    <mergeCell ref="R9:R10"/>
    <mergeCell ref="N6:Q6"/>
    <mergeCell ref="R6:R7"/>
    <mergeCell ref="S6:S7"/>
    <mergeCell ref="T6:T7"/>
    <mergeCell ref="K9:K10"/>
    <mergeCell ref="B1:T1"/>
    <mergeCell ref="B2:T2"/>
    <mergeCell ref="B4:T4"/>
    <mergeCell ref="B6:B7"/>
    <mergeCell ref="D6:D7"/>
    <mergeCell ref="E6:E7"/>
    <mergeCell ref="F6:F7"/>
    <mergeCell ref="G6:G7"/>
    <mergeCell ref="H6:H7"/>
    <mergeCell ref="J6:M6"/>
    <mergeCell ref="B9:B10"/>
    <mergeCell ref="D9:D10"/>
    <mergeCell ref="E9:E10"/>
    <mergeCell ref="G9:G10"/>
    <mergeCell ref="H9:H10"/>
  </mergeCells>
  <conditionalFormatting sqref="M8">
    <cfRule type="iconSet" priority="26">
      <iconSet iconSet="3TrafficLights2">
        <cfvo type="percent" val="0"/>
        <cfvo type="num" val="0.6"/>
        <cfvo type="num" val="0.8"/>
      </iconSet>
    </cfRule>
  </conditionalFormatting>
  <conditionalFormatting sqref="M15">
    <cfRule type="iconSet" priority="25">
      <iconSet iconSet="3TrafficLights2">
        <cfvo type="percent" val="0"/>
        <cfvo type="num" val="0.6"/>
        <cfvo type="num" val="0.8"/>
      </iconSet>
    </cfRule>
  </conditionalFormatting>
  <conditionalFormatting sqref="M18">
    <cfRule type="iconSet" priority="24">
      <iconSet iconSet="3TrafficLights2">
        <cfvo type="percent" val="0"/>
        <cfvo type="num" val="0.6"/>
        <cfvo type="num" val="0.8"/>
      </iconSet>
    </cfRule>
  </conditionalFormatting>
  <conditionalFormatting sqref="M19">
    <cfRule type="iconSet" priority="23">
      <iconSet iconSet="3TrafficLights2">
        <cfvo type="percent" val="0"/>
        <cfvo type="num" val="0.6"/>
        <cfvo type="num" val="0.8"/>
      </iconSet>
    </cfRule>
  </conditionalFormatting>
  <conditionalFormatting sqref="M20">
    <cfRule type="iconSet" priority="22">
      <iconSet iconSet="3TrafficLights2">
        <cfvo type="percent" val="0"/>
        <cfvo type="num" val="0.6"/>
        <cfvo type="num" val="0.8"/>
      </iconSet>
    </cfRule>
  </conditionalFormatting>
  <conditionalFormatting sqref="M21">
    <cfRule type="iconSet" priority="21">
      <iconSet iconSet="3TrafficLights2">
        <cfvo type="percent" val="0"/>
        <cfvo type="num" val="0.6"/>
        <cfvo type="num" val="0.8"/>
      </iconSet>
    </cfRule>
  </conditionalFormatting>
  <conditionalFormatting sqref="M22">
    <cfRule type="iconSet" priority="20">
      <iconSet iconSet="3TrafficLights2">
        <cfvo type="percent" val="0"/>
        <cfvo type="num" val="0.6"/>
        <cfvo type="num" val="0.8"/>
      </iconSet>
    </cfRule>
  </conditionalFormatting>
  <conditionalFormatting sqref="M9:M10">
    <cfRule type="iconSet" priority="19">
      <iconSet iconSet="3TrafficLights2">
        <cfvo type="percent" val="0"/>
        <cfvo type="num" val="0.6"/>
        <cfvo type="num" val="0.8"/>
      </iconSet>
    </cfRule>
  </conditionalFormatting>
  <conditionalFormatting sqref="M11:M12">
    <cfRule type="iconSet" priority="18">
      <iconSet iconSet="3TrafficLights2">
        <cfvo type="percent" val="0"/>
        <cfvo type="num" val="0.6"/>
        <cfvo type="num" val="0.8"/>
      </iconSet>
    </cfRule>
  </conditionalFormatting>
  <conditionalFormatting sqref="M13:M14">
    <cfRule type="iconSet" priority="17">
      <iconSet iconSet="3TrafficLights2">
        <cfvo type="percent" val="0"/>
        <cfvo type="num" val="0.6"/>
        <cfvo type="num" val="0.8"/>
      </iconSet>
    </cfRule>
  </conditionalFormatting>
  <conditionalFormatting sqref="M16:M17">
    <cfRule type="iconSet" priority="16">
      <iconSet iconSet="3TrafficLights2">
        <cfvo type="percent" val="0"/>
        <cfvo type="num" val="0.6"/>
        <cfvo type="num" val="0.8"/>
      </iconSet>
    </cfRule>
  </conditionalFormatting>
  <conditionalFormatting sqref="M23:M24">
    <cfRule type="iconSet" priority="15">
      <iconSet iconSet="3TrafficLights2">
        <cfvo type="percent" val="0"/>
        <cfvo type="num" val="0.6"/>
        <cfvo type="num" val="0.8"/>
      </iconSet>
    </cfRule>
  </conditionalFormatting>
  <conditionalFormatting sqref="Q8">
    <cfRule type="iconSet" priority="14">
      <iconSet iconSet="3TrafficLights2">
        <cfvo type="percent" val="0"/>
        <cfvo type="num" val="0.6"/>
        <cfvo type="num" val="0.8"/>
      </iconSet>
    </cfRule>
  </conditionalFormatting>
  <conditionalFormatting sqref="Q15">
    <cfRule type="iconSet" priority="13">
      <iconSet iconSet="3TrafficLights2">
        <cfvo type="percent" val="0"/>
        <cfvo type="num" val="0.6"/>
        <cfvo type="num" val="0.8"/>
      </iconSet>
    </cfRule>
  </conditionalFormatting>
  <conditionalFormatting sqref="Q18">
    <cfRule type="iconSet" priority="12">
      <iconSet iconSet="3TrafficLights2">
        <cfvo type="percent" val="0"/>
        <cfvo type="num" val="0.6"/>
        <cfvo type="num" val="0.8"/>
      </iconSet>
    </cfRule>
  </conditionalFormatting>
  <conditionalFormatting sqref="Q19">
    <cfRule type="iconSet" priority="11">
      <iconSet iconSet="3TrafficLights2">
        <cfvo type="percent" val="0"/>
        <cfvo type="num" val="0.6"/>
        <cfvo type="num" val="0.8"/>
      </iconSet>
    </cfRule>
  </conditionalFormatting>
  <conditionalFormatting sqref="Q20">
    <cfRule type="iconSet" priority="10">
      <iconSet iconSet="3TrafficLights2">
        <cfvo type="percent" val="0"/>
        <cfvo type="num" val="0.6"/>
        <cfvo type="num" val="0.8"/>
      </iconSet>
    </cfRule>
  </conditionalFormatting>
  <conditionalFormatting sqref="Q21">
    <cfRule type="iconSet" priority="9">
      <iconSet iconSet="3TrafficLights2">
        <cfvo type="percent" val="0"/>
        <cfvo type="num" val="0.6"/>
        <cfvo type="num" val="0.8"/>
      </iconSet>
    </cfRule>
  </conditionalFormatting>
  <conditionalFormatting sqref="Q22">
    <cfRule type="iconSet" priority="8">
      <iconSet iconSet="3TrafficLights2">
        <cfvo type="percent" val="0"/>
        <cfvo type="num" val="0.6"/>
        <cfvo type="num" val="0.8"/>
      </iconSet>
    </cfRule>
  </conditionalFormatting>
  <conditionalFormatting sqref="Q9:Q10">
    <cfRule type="iconSet" priority="7">
      <iconSet iconSet="3TrafficLights2">
        <cfvo type="percent" val="0"/>
        <cfvo type="num" val="0.6"/>
        <cfvo type="num" val="0.8"/>
      </iconSet>
    </cfRule>
  </conditionalFormatting>
  <conditionalFormatting sqref="Q11:Q12">
    <cfRule type="iconSet" priority="6">
      <iconSet iconSet="3TrafficLights2">
        <cfvo type="percent" val="0"/>
        <cfvo type="num" val="0.6"/>
        <cfvo type="num" val="0.8"/>
      </iconSet>
    </cfRule>
  </conditionalFormatting>
  <conditionalFormatting sqref="Q13:Q14">
    <cfRule type="iconSet" priority="5">
      <iconSet iconSet="3TrafficLights2">
        <cfvo type="percent" val="0"/>
        <cfvo type="num" val="0.6"/>
        <cfvo type="num" val="0.8"/>
      </iconSet>
    </cfRule>
  </conditionalFormatting>
  <conditionalFormatting sqref="Q16:Q17">
    <cfRule type="iconSet" priority="4">
      <iconSet iconSet="3TrafficLights2">
        <cfvo type="percent" val="0"/>
        <cfvo type="num" val="0.6"/>
        <cfvo type="num" val="0.8"/>
      </iconSet>
    </cfRule>
  </conditionalFormatting>
  <conditionalFormatting sqref="Q23:Q24">
    <cfRule type="iconSet" priority="3">
      <iconSet iconSet="3TrafficLights2">
        <cfvo type="percent" val="0"/>
        <cfvo type="num" val="0.6"/>
        <cfvo type="num" val="0.8"/>
      </iconSet>
    </cfRule>
  </conditionalFormatting>
  <conditionalFormatting sqref="Q25">
    <cfRule type="iconSet" priority="2">
      <iconSet iconSet="3TrafficLights2">
        <cfvo type="percent" val="0"/>
        <cfvo type="num" val="0.6"/>
        <cfvo type="num" val="0.8"/>
      </iconSet>
    </cfRule>
  </conditionalFormatting>
  <conditionalFormatting sqref="M25">
    <cfRule type="iconSet" priority="1">
      <iconSet iconSet="3TrafficLights2">
        <cfvo type="percent" val="0"/>
        <cfvo type="num" val="0.6"/>
        <cfvo type="num" val="0.8"/>
      </iconSet>
    </cfRule>
  </conditionalFormatting>
  <dataValidations disablePrompts="1" count="1">
    <dataValidation type="whole" operator="equal" allowBlank="1" showInputMessage="1" showErrorMessage="1" sqref="D16:D17" xr:uid="{00000000-0002-0000-0B00-000000000000}">
      <formula1>27253034123005</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S25"/>
  <sheetViews>
    <sheetView workbookViewId="0">
      <selection activeCell="M8" sqref="M8:N23"/>
    </sheetView>
  </sheetViews>
  <sheetFormatPr baseColWidth="10" defaultColWidth="10.125" defaultRowHeight="14.25"/>
  <cols>
    <col min="1" max="1" width="10.125" style="62"/>
    <col min="2" max="2" width="8.75" style="56" customWidth="1"/>
    <col min="3" max="3" width="42.75" style="62" hidden="1" customWidth="1"/>
    <col min="4" max="4" width="42.75" style="62" customWidth="1"/>
    <col min="5" max="5" width="35.125" style="62" customWidth="1"/>
    <col min="6" max="6" width="27.375" style="62" customWidth="1"/>
    <col min="7" max="7" width="13.75" style="62" customWidth="1"/>
    <col min="8" max="8" width="27.375" style="62" hidden="1" customWidth="1"/>
    <col min="9" max="12" width="10.125" style="62"/>
    <col min="13" max="14" width="10.125" style="631"/>
    <col min="15" max="16" width="10.125" style="62"/>
    <col min="17" max="18" width="0" style="62" hidden="1" customWidth="1"/>
    <col min="19" max="19" width="37.125" style="62" customWidth="1"/>
    <col min="20" max="16384" width="10.125" style="62"/>
  </cols>
  <sheetData>
    <row r="1" spans="2:19" ht="18">
      <c r="B1" s="1552" t="s">
        <v>149</v>
      </c>
      <c r="C1" s="1552"/>
      <c r="D1" s="1552"/>
      <c r="E1" s="1552"/>
      <c r="F1" s="1552"/>
      <c r="G1" s="1552"/>
      <c r="H1" s="1552"/>
      <c r="I1" s="1552"/>
      <c r="J1" s="1552"/>
      <c r="K1" s="1552"/>
      <c r="L1" s="1552"/>
      <c r="M1" s="1552"/>
      <c r="N1" s="1552"/>
      <c r="O1" s="1552"/>
      <c r="P1" s="1552"/>
      <c r="Q1" s="1552"/>
      <c r="R1" s="1552"/>
      <c r="S1" s="1552"/>
    </row>
    <row r="2" spans="2:19" ht="18">
      <c r="B2" s="1552" t="s">
        <v>150</v>
      </c>
      <c r="C2" s="1552"/>
      <c r="D2" s="1552"/>
      <c r="E2" s="1552"/>
      <c r="F2" s="1552"/>
      <c r="G2" s="1552"/>
      <c r="H2" s="1552"/>
      <c r="I2" s="1552"/>
      <c r="J2" s="1552"/>
      <c r="K2" s="1552"/>
      <c r="L2" s="1552"/>
      <c r="M2" s="1552"/>
      <c r="N2" s="1552"/>
      <c r="O2" s="1552"/>
      <c r="P2" s="1552"/>
      <c r="Q2" s="1552"/>
      <c r="R2" s="1552"/>
      <c r="S2" s="1552"/>
    </row>
    <row r="3" spans="2:19">
      <c r="B3" s="62"/>
    </row>
    <row r="4" spans="2:19" ht="18">
      <c r="B4" s="1552" t="s">
        <v>1363</v>
      </c>
      <c r="C4" s="1552"/>
      <c r="D4" s="1552"/>
      <c r="E4" s="1552"/>
      <c r="F4" s="1552"/>
      <c r="G4" s="1552"/>
      <c r="H4" s="1552"/>
      <c r="I4" s="1552"/>
      <c r="J4" s="1552"/>
      <c r="K4" s="1552"/>
      <c r="L4" s="1552"/>
      <c r="M4" s="1552"/>
      <c r="N4" s="1552"/>
      <c r="O4" s="1552"/>
      <c r="P4" s="1552"/>
      <c r="Q4" s="1552"/>
      <c r="R4" s="1552"/>
      <c r="S4" s="1552"/>
    </row>
    <row r="5" spans="2:19">
      <c r="D5" s="56"/>
      <c r="E5" s="56"/>
      <c r="F5" s="56"/>
      <c r="G5" s="56"/>
    </row>
    <row r="6" spans="2:19" ht="15.75" customHeight="1">
      <c r="B6" s="1420" t="s">
        <v>151</v>
      </c>
      <c r="C6" s="1195"/>
      <c r="D6" s="1420" t="s">
        <v>152</v>
      </c>
      <c r="E6" s="1420" t="s">
        <v>153</v>
      </c>
      <c r="F6" s="1420" t="s">
        <v>5</v>
      </c>
      <c r="G6" s="1678" t="s">
        <v>6</v>
      </c>
      <c r="H6" s="383"/>
      <c r="I6" s="1420" t="s">
        <v>638</v>
      </c>
      <c r="J6" s="1420"/>
      <c r="K6" s="1420"/>
      <c r="L6" s="1420"/>
      <c r="M6" s="1420" t="s">
        <v>1364</v>
      </c>
      <c r="N6" s="1420"/>
      <c r="O6" s="1420"/>
      <c r="P6" s="1420"/>
      <c r="Q6" s="1663" t="s">
        <v>154</v>
      </c>
      <c r="R6" s="1664" t="s">
        <v>155</v>
      </c>
      <c r="S6" s="1678" t="s">
        <v>215</v>
      </c>
    </row>
    <row r="7" spans="2:19" ht="33.75">
      <c r="B7" s="1709"/>
      <c r="C7" s="1206" t="s">
        <v>156</v>
      </c>
      <c r="D7" s="1709"/>
      <c r="E7" s="1709"/>
      <c r="F7" s="1709"/>
      <c r="G7" s="1710"/>
      <c r="H7" s="1208" t="s">
        <v>157</v>
      </c>
      <c r="I7" s="1207" t="s">
        <v>144</v>
      </c>
      <c r="J7" s="248" t="s">
        <v>145</v>
      </c>
      <c r="K7" s="249" t="s">
        <v>146</v>
      </c>
      <c r="L7" s="1207" t="s">
        <v>147</v>
      </c>
      <c r="M7" s="1207" t="s">
        <v>144</v>
      </c>
      <c r="N7" s="248" t="s">
        <v>145</v>
      </c>
      <c r="O7" s="249" t="s">
        <v>146</v>
      </c>
      <c r="P7" s="1207" t="s">
        <v>147</v>
      </c>
      <c r="Q7" s="1711"/>
      <c r="R7" s="1712"/>
      <c r="S7" s="1710"/>
    </row>
    <row r="8" spans="2:19" s="63" customFormat="1" ht="30" customHeight="1">
      <c r="B8" s="1713">
        <v>1</v>
      </c>
      <c r="C8" s="1187" t="s">
        <v>243</v>
      </c>
      <c r="D8" s="1715" t="s">
        <v>244</v>
      </c>
      <c r="E8" s="1715" t="s">
        <v>245</v>
      </c>
      <c r="F8" s="1188" t="s">
        <v>246</v>
      </c>
      <c r="G8" s="1717">
        <v>44469</v>
      </c>
      <c r="H8" s="1719" t="s">
        <v>168</v>
      </c>
      <c r="I8" s="404">
        <v>0</v>
      </c>
      <c r="J8" s="1675">
        <v>0</v>
      </c>
      <c r="K8" s="1721">
        <v>0</v>
      </c>
      <c r="L8" s="1730">
        <f>IF(K8=0,0,J8/K8)</f>
        <v>0</v>
      </c>
      <c r="M8" s="647">
        <v>0</v>
      </c>
      <c r="N8" s="1731">
        <v>0</v>
      </c>
      <c r="O8" s="1733">
        <f>+'[4]3er trim'!O8+'[4]4to Trim'!K8</f>
        <v>1</v>
      </c>
      <c r="P8" s="1734">
        <f>IF(O8=0,0,N8/O8)</f>
        <v>0</v>
      </c>
      <c r="Q8" s="1736">
        <f>+'[4]1er Trim'!M8:M9</f>
        <v>0.1</v>
      </c>
      <c r="R8" s="1738">
        <f t="shared" ref="R8:R22" si="0">+P8*Q8</f>
        <v>0</v>
      </c>
      <c r="S8" s="1722" t="s">
        <v>1365</v>
      </c>
    </row>
    <row r="9" spans="2:19" s="63" customFormat="1" ht="30" customHeight="1">
      <c r="B9" s="1714"/>
      <c r="C9" s="1189"/>
      <c r="D9" s="1716"/>
      <c r="E9" s="1716"/>
      <c r="F9" s="1180" t="s">
        <v>247</v>
      </c>
      <c r="G9" s="1718"/>
      <c r="H9" s="1720"/>
      <c r="I9" s="405">
        <v>0</v>
      </c>
      <c r="J9" s="1676"/>
      <c r="K9" s="1702"/>
      <c r="L9" s="1729"/>
      <c r="M9" s="648">
        <v>0</v>
      </c>
      <c r="N9" s="1732"/>
      <c r="O9" s="1704"/>
      <c r="P9" s="1735"/>
      <c r="Q9" s="1737"/>
      <c r="R9" s="1739"/>
      <c r="S9" s="1723"/>
    </row>
    <row r="10" spans="2:19" s="63" customFormat="1" ht="61.5" customHeight="1">
      <c r="B10" s="1724">
        <v>2</v>
      </c>
      <c r="C10" s="1190" t="s">
        <v>248</v>
      </c>
      <c r="D10" s="1725" t="s">
        <v>249</v>
      </c>
      <c r="E10" s="1725" t="s">
        <v>250</v>
      </c>
      <c r="F10" s="1179" t="s">
        <v>251</v>
      </c>
      <c r="G10" s="1726">
        <v>44377</v>
      </c>
      <c r="H10" s="1727" t="s">
        <v>252</v>
      </c>
      <c r="I10" s="404">
        <v>8</v>
      </c>
      <c r="J10" s="1675">
        <v>1</v>
      </c>
      <c r="K10" s="1675">
        <v>0</v>
      </c>
      <c r="L10" s="1728">
        <f>IF(K10=0,0,J10/K10)</f>
        <v>0</v>
      </c>
      <c r="M10" s="647">
        <v>8</v>
      </c>
      <c r="N10" s="1707">
        <v>1</v>
      </c>
      <c r="O10" s="1703">
        <f>+'[4]3er trim'!O10+'[4]4to Trim'!K10</f>
        <v>1</v>
      </c>
      <c r="P10" s="1746">
        <f>IF(O10=0,0,N10/O10)</f>
        <v>1</v>
      </c>
      <c r="Q10" s="1742">
        <f>+'[4]1er Trim'!M10:M11</f>
        <v>0.1</v>
      </c>
      <c r="R10" s="1744">
        <f t="shared" si="0"/>
        <v>0.1</v>
      </c>
      <c r="S10" s="1740" t="s">
        <v>1366</v>
      </c>
    </row>
    <row r="11" spans="2:19" s="63" customFormat="1" ht="61.5" customHeight="1">
      <c r="B11" s="1714"/>
      <c r="C11" s="1191"/>
      <c r="D11" s="1716"/>
      <c r="E11" s="1716"/>
      <c r="F11" s="1180" t="s">
        <v>247</v>
      </c>
      <c r="G11" s="1718"/>
      <c r="H11" s="1720"/>
      <c r="I11" s="66">
        <v>8</v>
      </c>
      <c r="J11" s="1676"/>
      <c r="K11" s="1676"/>
      <c r="L11" s="1729"/>
      <c r="M11" s="648">
        <v>8</v>
      </c>
      <c r="N11" s="1708"/>
      <c r="O11" s="1704"/>
      <c r="P11" s="1735"/>
      <c r="Q11" s="1743"/>
      <c r="R11" s="1739"/>
      <c r="S11" s="1741"/>
    </row>
    <row r="12" spans="2:19" s="63" customFormat="1" ht="21.75" customHeight="1">
      <c r="B12" s="1724">
        <v>3</v>
      </c>
      <c r="C12" s="1190" t="s">
        <v>248</v>
      </c>
      <c r="D12" s="1725" t="s">
        <v>249</v>
      </c>
      <c r="E12" s="1725" t="s">
        <v>253</v>
      </c>
      <c r="F12" s="1179" t="s">
        <v>254</v>
      </c>
      <c r="G12" s="1726">
        <v>44377</v>
      </c>
      <c r="H12" s="1727" t="s">
        <v>255</v>
      </c>
      <c r="I12" s="404">
        <v>0</v>
      </c>
      <c r="J12" s="1675">
        <v>0</v>
      </c>
      <c r="K12" s="1701">
        <v>0</v>
      </c>
      <c r="L12" s="1728">
        <f>IF(K12=0,0,J12/K12)</f>
        <v>0</v>
      </c>
      <c r="M12" s="647">
        <v>50</v>
      </c>
      <c r="N12" s="1707">
        <v>0.83333333333333337</v>
      </c>
      <c r="O12" s="1703">
        <f>+'[4]3er trim'!O12+'[4]4to Trim'!K12</f>
        <v>1</v>
      </c>
      <c r="P12" s="1746">
        <f>IF(O12=0,0,N12/O12)</f>
        <v>0.83333333333333337</v>
      </c>
      <c r="Q12" s="1742">
        <f>+'[4]1er Trim'!M12:M13</f>
        <v>0.05</v>
      </c>
      <c r="R12" s="1744">
        <f t="shared" si="0"/>
        <v>4.1666666666666671E-2</v>
      </c>
      <c r="S12" s="1745" t="s">
        <v>1367</v>
      </c>
    </row>
    <row r="13" spans="2:19" s="63" customFormat="1" ht="21.75" customHeight="1">
      <c r="B13" s="1714"/>
      <c r="C13" s="1191"/>
      <c r="D13" s="1716"/>
      <c r="E13" s="1716"/>
      <c r="F13" s="1192" t="s">
        <v>247</v>
      </c>
      <c r="G13" s="1718"/>
      <c r="H13" s="1720"/>
      <c r="I13" s="66">
        <v>0</v>
      </c>
      <c r="J13" s="1676"/>
      <c r="K13" s="1702"/>
      <c r="L13" s="1729"/>
      <c r="M13" s="648">
        <v>60</v>
      </c>
      <c r="N13" s="1708"/>
      <c r="O13" s="1704"/>
      <c r="P13" s="1735"/>
      <c r="Q13" s="1743"/>
      <c r="R13" s="1739"/>
      <c r="S13" s="1723"/>
    </row>
    <row r="14" spans="2:19" s="63" customFormat="1" ht="29.25" customHeight="1">
      <c r="B14" s="1724">
        <v>4</v>
      </c>
      <c r="C14" s="1190" t="s">
        <v>256</v>
      </c>
      <c r="D14" s="1725" t="s">
        <v>257</v>
      </c>
      <c r="E14" s="1725" t="s">
        <v>258</v>
      </c>
      <c r="F14" s="1179" t="s">
        <v>251</v>
      </c>
      <c r="G14" s="1726">
        <v>44377</v>
      </c>
      <c r="H14" s="1727" t="s">
        <v>168</v>
      </c>
      <c r="I14" s="404">
        <v>0</v>
      </c>
      <c r="J14" s="1675">
        <v>0</v>
      </c>
      <c r="K14" s="1701">
        <v>0</v>
      </c>
      <c r="L14" s="1728">
        <f>IF(K14=0,0,J14/K14)</f>
        <v>0</v>
      </c>
      <c r="M14" s="647">
        <v>21</v>
      </c>
      <c r="N14" s="1707">
        <v>0.84</v>
      </c>
      <c r="O14" s="1703">
        <f>+'[4]3er trim'!O14+'[4]4to Trim'!K14</f>
        <v>1</v>
      </c>
      <c r="P14" s="1746">
        <f>IF(O14=0,0,N14/O14)</f>
        <v>0.84</v>
      </c>
      <c r="Q14" s="1742">
        <f>+'[4]1er Trim'!M14:M15</f>
        <v>0.1</v>
      </c>
      <c r="R14" s="1744">
        <f t="shared" si="0"/>
        <v>8.4000000000000005E-2</v>
      </c>
      <c r="S14" s="1745" t="s">
        <v>1367</v>
      </c>
    </row>
    <row r="15" spans="2:19" s="63" customFormat="1" ht="29.25" customHeight="1">
      <c r="B15" s="1714"/>
      <c r="C15" s="1191"/>
      <c r="D15" s="1716"/>
      <c r="E15" s="1716"/>
      <c r="F15" s="1192" t="s">
        <v>247</v>
      </c>
      <c r="G15" s="1718"/>
      <c r="H15" s="1720"/>
      <c r="I15" s="66">
        <v>0</v>
      </c>
      <c r="J15" s="1676"/>
      <c r="K15" s="1702"/>
      <c r="L15" s="1729"/>
      <c r="M15" s="648">
        <v>25</v>
      </c>
      <c r="N15" s="1708"/>
      <c r="O15" s="1704"/>
      <c r="P15" s="1735"/>
      <c r="Q15" s="1743"/>
      <c r="R15" s="1739"/>
      <c r="S15" s="1723"/>
    </row>
    <row r="16" spans="2:19" s="63" customFormat="1" ht="36.75" customHeight="1">
      <c r="B16" s="1724">
        <v>5</v>
      </c>
      <c r="C16" s="1190" t="s">
        <v>259</v>
      </c>
      <c r="D16" s="1725" t="s">
        <v>260</v>
      </c>
      <c r="E16" s="1725" t="s">
        <v>261</v>
      </c>
      <c r="F16" s="1179" t="s">
        <v>251</v>
      </c>
      <c r="G16" s="1726">
        <v>44530</v>
      </c>
      <c r="H16" s="1727" t="s">
        <v>168</v>
      </c>
      <c r="I16" s="404">
        <v>0</v>
      </c>
      <c r="J16" s="1675">
        <v>0</v>
      </c>
      <c r="K16" s="1701">
        <v>1</v>
      </c>
      <c r="L16" s="1728">
        <f>IF(K16=0,0,J16/K16)</f>
        <v>0</v>
      </c>
      <c r="M16" s="647">
        <v>0</v>
      </c>
      <c r="N16" s="1707">
        <v>0</v>
      </c>
      <c r="O16" s="1703">
        <f>+'[4]3er trim'!O16+'[4]4to Trim'!K16</f>
        <v>1</v>
      </c>
      <c r="P16" s="1746">
        <f>IF(O16=0,0,N16/O16)</f>
        <v>0</v>
      </c>
      <c r="Q16" s="1742">
        <f>+'[4]1er Trim'!M16:M17</f>
        <v>0.05</v>
      </c>
      <c r="R16" s="1744">
        <f>+P16*Q16</f>
        <v>0</v>
      </c>
      <c r="S16" s="1745" t="s">
        <v>1390</v>
      </c>
    </row>
    <row r="17" spans="2:19" s="63" customFormat="1" ht="36.75" customHeight="1">
      <c r="B17" s="1714"/>
      <c r="C17" s="1191"/>
      <c r="D17" s="1716"/>
      <c r="E17" s="1716"/>
      <c r="F17" s="1194" t="s">
        <v>247</v>
      </c>
      <c r="G17" s="1718"/>
      <c r="H17" s="1720"/>
      <c r="I17" s="66">
        <v>0</v>
      </c>
      <c r="J17" s="1676"/>
      <c r="K17" s="1702"/>
      <c r="L17" s="1729"/>
      <c r="M17" s="648">
        <v>0</v>
      </c>
      <c r="N17" s="1708"/>
      <c r="O17" s="1704"/>
      <c r="P17" s="1735"/>
      <c r="Q17" s="1743"/>
      <c r="R17" s="1739"/>
      <c r="S17" s="1723"/>
    </row>
    <row r="18" spans="2:19" s="63" customFormat="1" ht="63.75">
      <c r="B18" s="1200">
        <v>6</v>
      </c>
      <c r="C18" s="1169" t="s">
        <v>262</v>
      </c>
      <c r="D18" s="386" t="s">
        <v>263</v>
      </c>
      <c r="E18" s="386" t="s">
        <v>264</v>
      </c>
      <c r="F18" s="386" t="s">
        <v>265</v>
      </c>
      <c r="G18" s="1170">
        <v>44346</v>
      </c>
      <c r="H18" s="387" t="s">
        <v>266</v>
      </c>
      <c r="I18" s="70">
        <v>0</v>
      </c>
      <c r="J18" s="1202">
        <v>0</v>
      </c>
      <c r="K18" s="1197">
        <v>0</v>
      </c>
      <c r="L18" s="71">
        <f>IF(K18=0,0,J18/K18)</f>
        <v>0</v>
      </c>
      <c r="M18" s="649">
        <v>0</v>
      </c>
      <c r="N18" s="1198">
        <v>0</v>
      </c>
      <c r="O18" s="1199">
        <f>+'[4]3er trim'!O18+'[4]4to Trim'!K18</f>
        <v>1</v>
      </c>
      <c r="P18" s="650">
        <f>+N18*O18</f>
        <v>0</v>
      </c>
      <c r="Q18" s="1205">
        <f>+'[4]1er Trim'!M18</f>
        <v>0.05</v>
      </c>
      <c r="R18" s="1204">
        <f t="shared" si="0"/>
        <v>0</v>
      </c>
      <c r="S18" s="372" t="s">
        <v>1391</v>
      </c>
    </row>
    <row r="19" spans="2:19" s="63" customFormat="1" ht="30">
      <c r="B19" s="1200">
        <v>7</v>
      </c>
      <c r="C19" s="1169" t="s">
        <v>267</v>
      </c>
      <c r="D19" s="386" t="s">
        <v>268</v>
      </c>
      <c r="E19" s="386" t="s">
        <v>269</v>
      </c>
      <c r="F19" s="386" t="s">
        <v>270</v>
      </c>
      <c r="G19" s="1170">
        <v>44255</v>
      </c>
      <c r="H19" s="387" t="s">
        <v>168</v>
      </c>
      <c r="I19" s="70">
        <v>0</v>
      </c>
      <c r="J19" s="1202">
        <v>0</v>
      </c>
      <c r="K19" s="1197">
        <v>0</v>
      </c>
      <c r="L19" s="71">
        <f>IF(K19=0,0,J19/K19)</f>
        <v>0</v>
      </c>
      <c r="M19" s="649">
        <v>1</v>
      </c>
      <c r="N19" s="1198">
        <v>1</v>
      </c>
      <c r="O19" s="1199">
        <f>+'[4]3er trim'!O19+'[4]4to Trim'!K19</f>
        <v>1</v>
      </c>
      <c r="P19" s="650">
        <f>+N19*O19</f>
        <v>1</v>
      </c>
      <c r="Q19" s="1205">
        <f>+'[4]1er Trim'!M19</f>
        <v>0.2</v>
      </c>
      <c r="R19" s="1204">
        <f t="shared" si="0"/>
        <v>0.2</v>
      </c>
      <c r="S19" s="1193" t="s">
        <v>1368</v>
      </c>
    </row>
    <row r="20" spans="2:19" s="63" customFormat="1" ht="27" customHeight="1">
      <c r="B20" s="1724">
        <v>8</v>
      </c>
      <c r="C20" s="1190"/>
      <c r="D20" s="1725" t="s">
        <v>271</v>
      </c>
      <c r="E20" s="1725" t="s">
        <v>272</v>
      </c>
      <c r="F20" s="1179" t="s">
        <v>251</v>
      </c>
      <c r="G20" s="1726">
        <v>44316</v>
      </c>
      <c r="H20" s="1727" t="s">
        <v>168</v>
      </c>
      <c r="I20" s="404">
        <v>0</v>
      </c>
      <c r="J20" s="1675">
        <v>0</v>
      </c>
      <c r="K20" s="1701">
        <v>0</v>
      </c>
      <c r="L20" s="1728">
        <f>IF(K20=0,0,J20/K20)</f>
        <v>0</v>
      </c>
      <c r="M20" s="647">
        <v>6</v>
      </c>
      <c r="N20" s="1707">
        <v>0.8571428571428571</v>
      </c>
      <c r="O20" s="1703">
        <f>+'[4]3er trim'!O20+'[4]4to Trim'!K20</f>
        <v>1</v>
      </c>
      <c r="P20" s="1746">
        <f>IF(O20=0,0,N20/O20)</f>
        <v>0.8571428571428571</v>
      </c>
      <c r="Q20" s="1742">
        <f>+'[4]1er Trim'!M20:M21</f>
        <v>0.05</v>
      </c>
      <c r="R20" s="1744">
        <f>+P20*Q20</f>
        <v>4.2857142857142858E-2</v>
      </c>
      <c r="S20" s="1745" t="s">
        <v>1369</v>
      </c>
    </row>
    <row r="21" spans="2:19" s="63" customFormat="1" ht="27" customHeight="1">
      <c r="B21" s="1714"/>
      <c r="C21" s="1191"/>
      <c r="D21" s="1716"/>
      <c r="E21" s="1716"/>
      <c r="F21" s="1192" t="s">
        <v>247</v>
      </c>
      <c r="G21" s="1718"/>
      <c r="H21" s="1720"/>
      <c r="I21" s="66">
        <v>0</v>
      </c>
      <c r="J21" s="1676"/>
      <c r="K21" s="1702"/>
      <c r="L21" s="1729"/>
      <c r="M21" s="648">
        <v>7</v>
      </c>
      <c r="N21" s="1708"/>
      <c r="O21" s="1704"/>
      <c r="P21" s="1735"/>
      <c r="Q21" s="1743"/>
      <c r="R21" s="1739"/>
      <c r="S21" s="1723"/>
    </row>
    <row r="22" spans="2:19" s="63" customFormat="1" ht="36" customHeight="1">
      <c r="B22" s="1724">
        <v>9</v>
      </c>
      <c r="C22" s="1190" t="s">
        <v>267</v>
      </c>
      <c r="D22" s="1725" t="s">
        <v>273</v>
      </c>
      <c r="E22" s="1725" t="s">
        <v>274</v>
      </c>
      <c r="F22" s="1179" t="s">
        <v>251</v>
      </c>
      <c r="G22" s="1726">
        <v>44530</v>
      </c>
      <c r="H22" s="1727" t="s">
        <v>168</v>
      </c>
      <c r="I22" s="404">
        <v>0</v>
      </c>
      <c r="J22" s="1675">
        <v>0</v>
      </c>
      <c r="K22" s="1701">
        <v>1</v>
      </c>
      <c r="L22" s="1728">
        <f>IF(K22=0,0,J22/K22)</f>
        <v>0</v>
      </c>
      <c r="M22" s="647">
        <v>0</v>
      </c>
      <c r="N22" s="1707">
        <v>0</v>
      </c>
      <c r="O22" s="1703">
        <f>+'[4]3er trim'!O22+'[4]4to Trim'!K22</f>
        <v>1</v>
      </c>
      <c r="P22" s="1746">
        <f>IF(O22=0,0,N22/O22)</f>
        <v>0</v>
      </c>
      <c r="Q22" s="1742">
        <f>+'[4]1er Trim'!M22:M23</f>
        <v>0.3</v>
      </c>
      <c r="R22" s="1744">
        <f t="shared" si="0"/>
        <v>0</v>
      </c>
      <c r="S22" s="1745" t="s">
        <v>1392</v>
      </c>
    </row>
    <row r="23" spans="2:19" s="63" customFormat="1" ht="36" customHeight="1">
      <c r="B23" s="1714"/>
      <c r="C23" s="1191"/>
      <c r="D23" s="1716"/>
      <c r="E23" s="1716"/>
      <c r="F23" s="1192" t="s">
        <v>247</v>
      </c>
      <c r="G23" s="1718"/>
      <c r="H23" s="1720"/>
      <c r="I23" s="66">
        <v>10</v>
      </c>
      <c r="J23" s="1676"/>
      <c r="K23" s="1702"/>
      <c r="L23" s="1729"/>
      <c r="M23" s="648">
        <v>10</v>
      </c>
      <c r="N23" s="1708"/>
      <c r="O23" s="1704"/>
      <c r="P23" s="1735"/>
      <c r="Q23" s="1743"/>
      <c r="R23" s="1739"/>
      <c r="S23" s="1747"/>
    </row>
    <row r="24" spans="2:19" ht="15">
      <c r="B24" s="64"/>
      <c r="C24" s="65"/>
      <c r="D24" s="65"/>
      <c r="E24" s="1239" t="s">
        <v>214</v>
      </c>
      <c r="F24" s="1239"/>
      <c r="G24" s="1239"/>
      <c r="H24" s="1239"/>
      <c r="I24" s="1239"/>
      <c r="J24" s="1240">
        <f>AVERAGE(J8:J23)</f>
        <v>0.1111111111111111</v>
      </c>
      <c r="K24" s="1240">
        <f>AVERAGE(K8:K23)</f>
        <v>0.22222222222222221</v>
      </c>
      <c r="L24" s="55">
        <f>AVERAGE(L8:L22)</f>
        <v>0</v>
      </c>
      <c r="M24" s="1239"/>
      <c r="N24" s="55">
        <f>AVERAGE(N8:N22)</f>
        <v>0.50338624338624338</v>
      </c>
      <c r="O24" s="55">
        <f>AVERAGE(O8:O22)</f>
        <v>1</v>
      </c>
      <c r="P24" s="55">
        <f>AVERAGE(P8:P22)</f>
        <v>0.50338624338624338</v>
      </c>
      <c r="Q24" s="74">
        <f>SUM(Q8:Q23)</f>
        <v>1</v>
      </c>
      <c r="R24" s="74">
        <f>SUM(R8:R23)</f>
        <v>0.46852380952380956</v>
      </c>
    </row>
    <row r="25" spans="2:19" ht="15">
      <c r="B25" s="64"/>
      <c r="C25" s="65"/>
      <c r="D25" s="65"/>
      <c r="E25" s="65"/>
      <c r="F25" s="65"/>
      <c r="G25" s="65"/>
      <c r="H25" s="65"/>
    </row>
  </sheetData>
  <mergeCells count="111">
    <mergeCell ref="J22:J23"/>
    <mergeCell ref="K22:K23"/>
    <mergeCell ref="J20:J21"/>
    <mergeCell ref="K20:K21"/>
    <mergeCell ref="S22:S23"/>
    <mergeCell ref="L22:L23"/>
    <mergeCell ref="N22:N23"/>
    <mergeCell ref="O22:O23"/>
    <mergeCell ref="P22:P23"/>
    <mergeCell ref="Q22:Q23"/>
    <mergeCell ref="R22:R23"/>
    <mergeCell ref="Q20:Q21"/>
    <mergeCell ref="R20:R21"/>
    <mergeCell ref="S20:S21"/>
    <mergeCell ref="L20:L21"/>
    <mergeCell ref="N20:N21"/>
    <mergeCell ref="O20:O21"/>
    <mergeCell ref="P20:P21"/>
    <mergeCell ref="B20:B21"/>
    <mergeCell ref="D20:D21"/>
    <mergeCell ref="E20:E21"/>
    <mergeCell ref="G20:G21"/>
    <mergeCell ref="H20:H21"/>
    <mergeCell ref="B22:B23"/>
    <mergeCell ref="D22:D23"/>
    <mergeCell ref="E22:E23"/>
    <mergeCell ref="G22:G23"/>
    <mergeCell ref="H22:H23"/>
    <mergeCell ref="S14:S15"/>
    <mergeCell ref="B16:B17"/>
    <mergeCell ref="D16:D17"/>
    <mergeCell ref="E16:E17"/>
    <mergeCell ref="G16:G17"/>
    <mergeCell ref="H16:H17"/>
    <mergeCell ref="J16:J17"/>
    <mergeCell ref="K16:K17"/>
    <mergeCell ref="L16:L17"/>
    <mergeCell ref="N16:N17"/>
    <mergeCell ref="L14:L15"/>
    <mergeCell ref="N14:N15"/>
    <mergeCell ref="O14:O15"/>
    <mergeCell ref="P14:P15"/>
    <mergeCell ref="Q14:Q15"/>
    <mergeCell ref="R14:R15"/>
    <mergeCell ref="O16:O17"/>
    <mergeCell ref="P16:P17"/>
    <mergeCell ref="Q16:Q17"/>
    <mergeCell ref="R16:R17"/>
    <mergeCell ref="S16:S17"/>
    <mergeCell ref="B14:B15"/>
    <mergeCell ref="D14:D15"/>
    <mergeCell ref="E14:E15"/>
    <mergeCell ref="G14:G15"/>
    <mergeCell ref="H14:H15"/>
    <mergeCell ref="J14:J15"/>
    <mergeCell ref="K14:K15"/>
    <mergeCell ref="J12:J13"/>
    <mergeCell ref="K12:K13"/>
    <mergeCell ref="P10:P11"/>
    <mergeCell ref="Q10:Q11"/>
    <mergeCell ref="R10:R11"/>
    <mergeCell ref="S10:S11"/>
    <mergeCell ref="B12:B13"/>
    <mergeCell ref="D12:D13"/>
    <mergeCell ref="E12:E13"/>
    <mergeCell ref="G12:G13"/>
    <mergeCell ref="H12:H13"/>
    <mergeCell ref="Q12:Q13"/>
    <mergeCell ref="R12:R13"/>
    <mergeCell ref="S12:S13"/>
    <mergeCell ref="L12:L13"/>
    <mergeCell ref="N12:N13"/>
    <mergeCell ref="O12:O13"/>
    <mergeCell ref="P12:P13"/>
    <mergeCell ref="B8:B9"/>
    <mergeCell ref="D8:D9"/>
    <mergeCell ref="E8:E9"/>
    <mergeCell ref="G8:G9"/>
    <mergeCell ref="H8:H9"/>
    <mergeCell ref="J8:J9"/>
    <mergeCell ref="K8:K9"/>
    <mergeCell ref="S8:S9"/>
    <mergeCell ref="B10:B11"/>
    <mergeCell ref="D10:D11"/>
    <mergeCell ref="E10:E11"/>
    <mergeCell ref="G10:G11"/>
    <mergeCell ref="H10:H11"/>
    <mergeCell ref="J10:J11"/>
    <mergeCell ref="K10:K11"/>
    <mergeCell ref="L10:L11"/>
    <mergeCell ref="N10:N11"/>
    <mergeCell ref="L8:L9"/>
    <mergeCell ref="N8:N9"/>
    <mergeCell ref="O8:O9"/>
    <mergeCell ref="P8:P9"/>
    <mergeCell ref="Q8:Q9"/>
    <mergeCell ref="R8:R9"/>
    <mergeCell ref="O10:O11"/>
    <mergeCell ref="B1:S1"/>
    <mergeCell ref="B2:S2"/>
    <mergeCell ref="B4:S4"/>
    <mergeCell ref="B6:B7"/>
    <mergeCell ref="D6:D7"/>
    <mergeCell ref="E6:E7"/>
    <mergeCell ref="F6:F7"/>
    <mergeCell ref="G6:G7"/>
    <mergeCell ref="I6:L6"/>
    <mergeCell ref="M6:P6"/>
    <mergeCell ref="Q6:Q7"/>
    <mergeCell ref="R6:R7"/>
    <mergeCell ref="S6:S7"/>
  </mergeCells>
  <conditionalFormatting sqref="L8:L23">
    <cfRule type="iconSet" priority="2">
      <iconSet iconSet="3TrafficLights2">
        <cfvo type="percent" val="0"/>
        <cfvo type="num" val="0.6"/>
        <cfvo type="num" val="0.8"/>
      </iconSet>
    </cfRule>
  </conditionalFormatting>
  <conditionalFormatting sqref="P8:P23">
    <cfRule type="iconSet" priority="1">
      <iconSet iconSet="3TrafficLights2">
        <cfvo type="percent" val="0"/>
        <cfvo type="num" val="0.6"/>
        <cfvo type="num" val="0.8"/>
      </iconSet>
    </cfRule>
  </conditionalFormatting>
  <dataValidations disablePrompts="1" count="1">
    <dataValidation type="whole" operator="equal" allowBlank="1" showInputMessage="1" showErrorMessage="1" sqref="D15 D17" xr:uid="{00000000-0002-0000-0C00-000000000000}">
      <formula1>27253034123005</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S15"/>
  <sheetViews>
    <sheetView topLeftCell="I1" workbookViewId="0">
      <selection activeCell="AC10" sqref="AC10"/>
    </sheetView>
  </sheetViews>
  <sheetFormatPr baseColWidth="10" defaultColWidth="10.125" defaultRowHeight="14.25"/>
  <cols>
    <col min="1" max="1" width="10.125" style="62"/>
    <col min="2" max="2" width="8.75" style="56" customWidth="1"/>
    <col min="3" max="3" width="42.75" style="62" hidden="1" customWidth="1"/>
    <col min="4" max="4" width="42.75" style="62" customWidth="1"/>
    <col min="5" max="5" width="35.125" style="62" customWidth="1"/>
    <col min="6" max="6" width="27.375" style="62" customWidth="1"/>
    <col min="7" max="7" width="13.75" style="62" customWidth="1"/>
    <col min="8" max="8" width="27.375" style="62" hidden="1" customWidth="1"/>
    <col min="9" max="12" width="10.125" style="62"/>
    <col min="13" max="14" width="10.125" style="631"/>
    <col min="15" max="16" width="10.125" style="62"/>
    <col min="17" max="18" width="0" style="62" hidden="1" customWidth="1"/>
    <col min="19" max="19" width="41.5" style="62" customWidth="1"/>
    <col min="20" max="16384" width="10.125" style="62"/>
  </cols>
  <sheetData>
    <row r="1" spans="2:19" ht="18">
      <c r="B1" s="1552" t="s">
        <v>149</v>
      </c>
      <c r="C1" s="1552"/>
      <c r="D1" s="1552"/>
      <c r="E1" s="1552"/>
      <c r="F1" s="1552"/>
      <c r="G1" s="1552"/>
      <c r="H1" s="1552"/>
      <c r="I1" s="1552"/>
      <c r="J1" s="1552"/>
      <c r="K1" s="1552"/>
      <c r="L1" s="1552"/>
      <c r="M1" s="1552"/>
      <c r="N1" s="1552"/>
      <c r="O1" s="1552"/>
      <c r="P1" s="1552"/>
      <c r="Q1" s="1552"/>
      <c r="R1" s="1552"/>
      <c r="S1" s="1552"/>
    </row>
    <row r="2" spans="2:19" ht="18">
      <c r="B2" s="1552" t="s">
        <v>150</v>
      </c>
      <c r="C2" s="1552"/>
      <c r="D2" s="1552"/>
      <c r="E2" s="1552"/>
      <c r="F2" s="1552"/>
      <c r="G2" s="1552"/>
      <c r="H2" s="1552"/>
      <c r="I2" s="1552"/>
      <c r="J2" s="1552"/>
      <c r="K2" s="1552"/>
      <c r="L2" s="1552"/>
      <c r="M2" s="1552"/>
      <c r="N2" s="1552"/>
      <c r="O2" s="1552"/>
      <c r="P2" s="1552"/>
      <c r="Q2" s="1552"/>
      <c r="R2" s="1552"/>
      <c r="S2" s="1552"/>
    </row>
    <row r="3" spans="2:19">
      <c r="B3" s="62"/>
    </row>
    <row r="4" spans="2:19" ht="18">
      <c r="B4" s="1552" t="s">
        <v>1235</v>
      </c>
      <c r="C4" s="1552"/>
      <c r="D4" s="1552"/>
      <c r="E4" s="1552"/>
      <c r="F4" s="1552"/>
      <c r="G4" s="1552"/>
      <c r="H4" s="1552"/>
      <c r="I4" s="1552"/>
      <c r="J4" s="1552"/>
      <c r="K4" s="1552"/>
      <c r="L4" s="1552"/>
      <c r="M4" s="1552"/>
      <c r="N4" s="1552"/>
      <c r="O4" s="1552"/>
      <c r="P4" s="1552"/>
      <c r="Q4" s="1552"/>
      <c r="R4" s="1552"/>
      <c r="S4" s="1552"/>
    </row>
    <row r="5" spans="2:19">
      <c r="D5" s="56"/>
      <c r="E5" s="56"/>
      <c r="F5" s="56"/>
      <c r="G5" s="56"/>
    </row>
    <row r="6" spans="2:19" ht="33" customHeight="1">
      <c r="B6" s="1420" t="s">
        <v>151</v>
      </c>
      <c r="C6" s="1136"/>
      <c r="D6" s="1420" t="s">
        <v>152</v>
      </c>
      <c r="E6" s="1420" t="s">
        <v>153</v>
      </c>
      <c r="F6" s="1420" t="s">
        <v>5</v>
      </c>
      <c r="G6" s="1678" t="s">
        <v>6</v>
      </c>
      <c r="H6" s="383"/>
      <c r="I6" s="1420" t="s">
        <v>638</v>
      </c>
      <c r="J6" s="1420"/>
      <c r="K6" s="1420"/>
      <c r="L6" s="1420"/>
      <c r="M6" s="1420" t="s">
        <v>1364</v>
      </c>
      <c r="N6" s="1420"/>
      <c r="O6" s="1420"/>
      <c r="P6" s="1420"/>
      <c r="Q6" s="1663" t="s">
        <v>154</v>
      </c>
      <c r="R6" s="1664" t="s">
        <v>155</v>
      </c>
      <c r="S6" s="1486" t="s">
        <v>143</v>
      </c>
    </row>
    <row r="7" spans="2:19" ht="33.75">
      <c r="B7" s="1420"/>
      <c r="C7" s="1136" t="s">
        <v>156</v>
      </c>
      <c r="D7" s="1420"/>
      <c r="E7" s="1420"/>
      <c r="F7" s="1420"/>
      <c r="G7" s="1678"/>
      <c r="H7" s="1139" t="s">
        <v>157</v>
      </c>
      <c r="I7" s="1137" t="s">
        <v>144</v>
      </c>
      <c r="J7" s="614" t="s">
        <v>145</v>
      </c>
      <c r="K7" s="615" t="s">
        <v>146</v>
      </c>
      <c r="L7" s="1137" t="s">
        <v>147</v>
      </c>
      <c r="M7" s="1137" t="s">
        <v>144</v>
      </c>
      <c r="N7" s="614" t="s">
        <v>145</v>
      </c>
      <c r="O7" s="615" t="s">
        <v>146</v>
      </c>
      <c r="P7" s="1137" t="s">
        <v>147</v>
      </c>
      <c r="Q7" s="1663"/>
      <c r="R7" s="1664"/>
      <c r="S7" s="1748"/>
    </row>
    <row r="8" spans="2:19" s="63" customFormat="1" ht="63.75">
      <c r="B8" s="45">
        <v>1</v>
      </c>
      <c r="C8" s="46" t="s">
        <v>216</v>
      </c>
      <c r="D8" s="47" t="s">
        <v>217</v>
      </c>
      <c r="E8" s="47" t="s">
        <v>218</v>
      </c>
      <c r="F8" s="47" t="s">
        <v>219</v>
      </c>
      <c r="G8" s="651">
        <v>44256</v>
      </c>
      <c r="H8" s="389" t="s">
        <v>220</v>
      </c>
      <c r="I8" s="48">
        <v>0</v>
      </c>
      <c r="J8" s="49">
        <v>0</v>
      </c>
      <c r="K8" s="50">
        <f>+I8*J8</f>
        <v>0</v>
      </c>
      <c r="L8" s="652">
        <f>+J8*K8</f>
        <v>0</v>
      </c>
      <c r="M8" s="653">
        <v>0.5</v>
      </c>
      <c r="N8" s="654">
        <v>0.5</v>
      </c>
      <c r="O8" s="655">
        <f>+'[5]3er trim'!O8+'[5]4to Trim'!K8</f>
        <v>1</v>
      </c>
      <c r="P8" s="656">
        <f>+N8*O8</f>
        <v>0.5</v>
      </c>
      <c r="Q8" s="51">
        <f>+'[5]1er Trim'!M8</f>
        <v>0.5</v>
      </c>
      <c r="R8" s="57">
        <f>+P8*Q8</f>
        <v>0.25</v>
      </c>
      <c r="S8" s="52" t="s">
        <v>1370</v>
      </c>
    </row>
    <row r="9" spans="2:19" s="63" customFormat="1" ht="75">
      <c r="B9" s="784">
        <v>2</v>
      </c>
      <c r="C9" s="67" t="s">
        <v>221</v>
      </c>
      <c r="D9" s="68" t="s">
        <v>222</v>
      </c>
      <c r="E9" s="68" t="s">
        <v>223</v>
      </c>
      <c r="F9" s="58" t="s">
        <v>224</v>
      </c>
      <c r="G9" s="69">
        <v>44561</v>
      </c>
      <c r="H9" s="73" t="s">
        <v>168</v>
      </c>
      <c r="I9" s="53">
        <v>0</v>
      </c>
      <c r="J9" s="1138">
        <v>0</v>
      </c>
      <c r="K9" s="1141">
        <v>1</v>
      </c>
      <c r="L9" s="613">
        <f>+J9/K9</f>
        <v>0</v>
      </c>
      <c r="M9" s="636">
        <v>0</v>
      </c>
      <c r="N9" s="1143">
        <v>0</v>
      </c>
      <c r="O9" s="1142">
        <f>+'[5]3er trim'!O9+'[5]4to Trim'!K9</f>
        <v>1</v>
      </c>
      <c r="P9" s="657">
        <f>+N9/O9</f>
        <v>0</v>
      </c>
      <c r="Q9" s="1144">
        <f>+'[5]1er Trim'!M9</f>
        <v>0.1</v>
      </c>
      <c r="R9" s="1140">
        <f t="shared" ref="R9:R13" si="0">+P9*Q9</f>
        <v>0</v>
      </c>
      <c r="S9" s="52" t="s">
        <v>1371</v>
      </c>
    </row>
    <row r="10" spans="2:19" s="63" customFormat="1" ht="63.75">
      <c r="B10" s="1177">
        <v>3</v>
      </c>
      <c r="C10" s="1169" t="s">
        <v>225</v>
      </c>
      <c r="D10" s="386" t="s">
        <v>226</v>
      </c>
      <c r="E10" s="386" t="s">
        <v>227</v>
      </c>
      <c r="F10" s="386" t="s">
        <v>228</v>
      </c>
      <c r="G10" s="1170">
        <v>44377</v>
      </c>
      <c r="H10" s="384" t="s">
        <v>168</v>
      </c>
      <c r="I10" s="53">
        <v>0</v>
      </c>
      <c r="J10" s="1138">
        <v>0</v>
      </c>
      <c r="K10" s="1141">
        <v>0</v>
      </c>
      <c r="L10" s="613">
        <f t="shared" ref="L10:L13" si="1">+J10*K10</f>
        <v>0</v>
      </c>
      <c r="M10" s="636">
        <v>0</v>
      </c>
      <c r="N10" s="1143">
        <v>0</v>
      </c>
      <c r="O10" s="1142">
        <f>+'[5]3er trim'!O10+'[5]4to Trim'!K10</f>
        <v>1</v>
      </c>
      <c r="P10" s="657">
        <f t="shared" ref="P10:P13" si="2">+N10*O10</f>
        <v>0</v>
      </c>
      <c r="Q10" s="1144">
        <f>+'[5]1er Trim'!M10</f>
        <v>0.15</v>
      </c>
      <c r="R10" s="1140">
        <f t="shared" si="0"/>
        <v>0</v>
      </c>
      <c r="S10" s="1209" t="s">
        <v>1375</v>
      </c>
    </row>
    <row r="11" spans="2:19" s="63" customFormat="1" ht="51">
      <c r="B11" s="784">
        <v>4</v>
      </c>
      <c r="C11" s="67" t="s">
        <v>229</v>
      </c>
      <c r="D11" s="68" t="s">
        <v>230</v>
      </c>
      <c r="E11" s="68" t="s">
        <v>231</v>
      </c>
      <c r="F11" s="68" t="s">
        <v>232</v>
      </c>
      <c r="G11" s="69">
        <v>44561</v>
      </c>
      <c r="H11" s="73" t="s">
        <v>233</v>
      </c>
      <c r="I11" s="53">
        <v>1</v>
      </c>
      <c r="J11" s="1138">
        <v>1</v>
      </c>
      <c r="K11" s="1141">
        <v>1</v>
      </c>
      <c r="L11" s="613">
        <f t="shared" si="1"/>
        <v>1</v>
      </c>
      <c r="M11" s="636">
        <v>1</v>
      </c>
      <c r="N11" s="1143">
        <v>1</v>
      </c>
      <c r="O11" s="1142">
        <f>+'[5]3er trim'!O11+'[5]4to Trim'!K11</f>
        <v>1</v>
      </c>
      <c r="P11" s="657">
        <f t="shared" si="2"/>
        <v>1</v>
      </c>
      <c r="Q11" s="1144">
        <f>+'[5]1er Trim'!M11</f>
        <v>0.1</v>
      </c>
      <c r="R11" s="1140">
        <f t="shared" si="0"/>
        <v>0.1</v>
      </c>
      <c r="S11" s="52" t="s">
        <v>1372</v>
      </c>
    </row>
    <row r="12" spans="2:19" s="63" customFormat="1" ht="30">
      <c r="B12" s="784">
        <v>5</v>
      </c>
      <c r="C12" s="67" t="s">
        <v>234</v>
      </c>
      <c r="D12" s="68" t="s">
        <v>235</v>
      </c>
      <c r="E12" s="68" t="s">
        <v>236</v>
      </c>
      <c r="F12" s="68" t="s">
        <v>237</v>
      </c>
      <c r="G12" s="69">
        <v>44561</v>
      </c>
      <c r="H12" s="73" t="s">
        <v>168</v>
      </c>
      <c r="I12" s="53">
        <v>1</v>
      </c>
      <c r="J12" s="1138">
        <v>1</v>
      </c>
      <c r="K12" s="1141">
        <v>1</v>
      </c>
      <c r="L12" s="613">
        <f t="shared" si="1"/>
        <v>1</v>
      </c>
      <c r="M12" s="636">
        <v>1</v>
      </c>
      <c r="N12" s="1143">
        <v>1</v>
      </c>
      <c r="O12" s="1142">
        <f>+'[5]3er trim'!O12+'[5]4to Trim'!K12</f>
        <v>1</v>
      </c>
      <c r="P12" s="657">
        <f t="shared" si="2"/>
        <v>1</v>
      </c>
      <c r="Q12" s="1144">
        <f>+'[5]1er Trim'!M12</f>
        <v>0.05</v>
      </c>
      <c r="R12" s="1140">
        <f t="shared" si="0"/>
        <v>0.05</v>
      </c>
      <c r="S12" s="52" t="s">
        <v>1373</v>
      </c>
    </row>
    <row r="13" spans="2:19" s="63" customFormat="1" ht="114.75">
      <c r="B13" s="784">
        <v>6</v>
      </c>
      <c r="C13" s="67" t="s">
        <v>238</v>
      </c>
      <c r="D13" s="68" t="s">
        <v>239</v>
      </c>
      <c r="E13" s="68" t="s">
        <v>240</v>
      </c>
      <c r="F13" s="68" t="s">
        <v>241</v>
      </c>
      <c r="G13" s="69">
        <v>44561</v>
      </c>
      <c r="H13" s="73" t="s">
        <v>168</v>
      </c>
      <c r="I13" s="53">
        <v>1</v>
      </c>
      <c r="J13" s="1138">
        <v>1</v>
      </c>
      <c r="K13" s="1141">
        <v>1</v>
      </c>
      <c r="L13" s="613">
        <f t="shared" si="1"/>
        <v>1</v>
      </c>
      <c r="M13" s="636">
        <v>1</v>
      </c>
      <c r="N13" s="1143">
        <v>1</v>
      </c>
      <c r="O13" s="1142">
        <f>+'[5]3er trim'!O13+'[5]4to Trim'!K13</f>
        <v>1</v>
      </c>
      <c r="P13" s="657">
        <f t="shared" si="2"/>
        <v>1</v>
      </c>
      <c r="Q13" s="1144">
        <f>+'[5]1er Trim'!M13</f>
        <v>0.1</v>
      </c>
      <c r="R13" s="1140">
        <f t="shared" si="0"/>
        <v>0.1</v>
      </c>
      <c r="S13" s="666" t="s">
        <v>1374</v>
      </c>
    </row>
    <row r="14" spans="2:19" ht="15">
      <c r="B14" s="64"/>
      <c r="C14" s="65"/>
      <c r="D14" s="65"/>
      <c r="E14" s="1749" t="s">
        <v>214</v>
      </c>
      <c r="F14" s="1750"/>
      <c r="G14" s="1750"/>
      <c r="H14" s="1750"/>
      <c r="I14" s="1751"/>
      <c r="J14" s="59">
        <f>AVERAGE(J8:J13)</f>
        <v>0.5</v>
      </c>
      <c r="K14" s="59">
        <f>AVERAGE(K8:K13)-0.01</f>
        <v>0.65666666666666662</v>
      </c>
      <c r="L14" s="613">
        <f>AVERAGE(L8:L13)</f>
        <v>0.5</v>
      </c>
      <c r="M14" s="633"/>
      <c r="N14" s="59">
        <f>AVERAGE(N8:N13)</f>
        <v>0.58333333333333337</v>
      </c>
      <c r="O14" s="59">
        <f>AVERAGE(O8:O13)</f>
        <v>1</v>
      </c>
      <c r="P14" s="657">
        <f>AVERAGE(P8:P13)</f>
        <v>0.58333333333333337</v>
      </c>
      <c r="Q14" s="60">
        <f>SUM(Q8:Q13)</f>
        <v>1</v>
      </c>
      <c r="R14" s="60">
        <f>SUM(R8:R13)</f>
        <v>0.5</v>
      </c>
    </row>
    <row r="15" spans="2:19" ht="15">
      <c r="B15" s="64"/>
      <c r="C15" s="65"/>
      <c r="D15" s="65"/>
      <c r="E15" s="65"/>
      <c r="F15" s="65"/>
      <c r="G15" s="65"/>
      <c r="H15" s="65"/>
    </row>
  </sheetData>
  <mergeCells count="14">
    <mergeCell ref="Q6:Q7"/>
    <mergeCell ref="R6:R7"/>
    <mergeCell ref="S6:S7"/>
    <mergeCell ref="E14:I14"/>
    <mergeCell ref="B1:S1"/>
    <mergeCell ref="B2:S2"/>
    <mergeCell ref="B6:B7"/>
    <mergeCell ref="D6:D7"/>
    <mergeCell ref="E6:E7"/>
    <mergeCell ref="F6:F7"/>
    <mergeCell ref="G6:G7"/>
    <mergeCell ref="I6:L6"/>
    <mergeCell ref="M6:P6"/>
    <mergeCell ref="B4:S4"/>
  </mergeCells>
  <conditionalFormatting sqref="L8:L13">
    <cfRule type="iconSet" priority="4">
      <iconSet iconSet="3TrafficLights2">
        <cfvo type="percent" val="0"/>
        <cfvo type="num" val="0.6"/>
        <cfvo type="num" val="0.8"/>
      </iconSet>
    </cfRule>
  </conditionalFormatting>
  <conditionalFormatting sqref="P8:P13">
    <cfRule type="iconSet" priority="3">
      <iconSet iconSet="3TrafficLights2">
        <cfvo type="percent" val="0"/>
        <cfvo type="num" val="0.6"/>
        <cfvo type="num" val="0.8"/>
      </iconSet>
    </cfRule>
  </conditionalFormatting>
  <conditionalFormatting sqref="P14">
    <cfRule type="iconSet" priority="2">
      <iconSet iconSet="3TrafficLights2">
        <cfvo type="percent" val="0"/>
        <cfvo type="num" val="0.6"/>
        <cfvo type="num" val="0.8"/>
      </iconSet>
    </cfRule>
  </conditionalFormatting>
  <conditionalFormatting sqref="L14">
    <cfRule type="iconSet" priority="1">
      <iconSet iconSet="3TrafficLights2">
        <cfvo type="percent" val="0"/>
        <cfvo type="num" val="0.6"/>
        <cfvo type="num" val="0.8"/>
      </iconSet>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A1:BO52"/>
  <sheetViews>
    <sheetView workbookViewId="0">
      <selection activeCell="G11" sqref="G11"/>
    </sheetView>
  </sheetViews>
  <sheetFormatPr baseColWidth="10" defaultColWidth="10" defaultRowHeight="14.25" outlineLevelCol="1"/>
  <cols>
    <col min="1" max="1" width="4.125" style="61" bestFit="1" customWidth="1"/>
    <col min="2" max="2" width="23" style="61" customWidth="1"/>
    <col min="3" max="3" width="3" style="61" customWidth="1"/>
    <col min="4" max="4" width="29.625" style="61" customWidth="1"/>
    <col min="5" max="5" width="27.375" style="61" customWidth="1"/>
    <col min="6" max="6" width="16.625" style="61" customWidth="1"/>
    <col min="7" max="7" width="22.5" style="61" customWidth="1"/>
    <col min="8" max="8" width="14.875" style="61" customWidth="1"/>
    <col min="9" max="9" width="3" style="61" hidden="1" customWidth="1" outlineLevel="1"/>
    <col min="10" max="57" width="2.375" style="61" hidden="1" customWidth="1" outlineLevel="1"/>
    <col min="58" max="58" width="12.875" style="61" hidden="1" customWidth="1" collapsed="1"/>
    <col min="59" max="59" width="11" style="61" customWidth="1"/>
    <col min="60" max="60" width="10.375" style="61" customWidth="1"/>
    <col min="61" max="61" width="12.25" style="61" customWidth="1"/>
    <col min="62" max="62" width="11" style="61" customWidth="1"/>
    <col min="63" max="63" width="10.625" style="61" customWidth="1"/>
    <col min="64" max="64" width="13.25" style="1004" customWidth="1"/>
    <col min="65" max="66" width="0" style="61" hidden="1" customWidth="1"/>
    <col min="67" max="67" width="29.75" style="61" customWidth="1" collapsed="1"/>
    <col min="68" max="16384" width="10" style="61"/>
  </cols>
  <sheetData>
    <row r="1" spans="1:67" ht="36.75" customHeight="1">
      <c r="A1" s="1754" t="s">
        <v>488</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c r="AC1" s="1754"/>
      <c r="AD1" s="1754"/>
      <c r="AE1" s="1754"/>
      <c r="AF1" s="1754"/>
      <c r="AG1" s="1754"/>
      <c r="AH1" s="1754"/>
      <c r="AI1" s="1754"/>
      <c r="AJ1" s="1754"/>
      <c r="AK1" s="1754"/>
      <c r="AL1" s="1754"/>
      <c r="AM1" s="1754"/>
      <c r="AN1" s="1754"/>
      <c r="AO1" s="1754"/>
      <c r="AP1" s="1754"/>
      <c r="AQ1" s="1754"/>
      <c r="AR1" s="1754"/>
      <c r="AS1" s="1754"/>
      <c r="AT1" s="1754"/>
      <c r="AU1" s="1754"/>
      <c r="AV1" s="1754"/>
      <c r="AW1" s="1754"/>
      <c r="AX1" s="1754"/>
      <c r="AY1" s="1754"/>
      <c r="AZ1" s="1754"/>
      <c r="BA1" s="1754"/>
      <c r="BB1" s="1754"/>
      <c r="BC1" s="1754"/>
      <c r="BD1" s="1754"/>
      <c r="BE1" s="1754"/>
      <c r="BF1" s="1754"/>
      <c r="BG1" s="1754"/>
      <c r="BH1" s="1754"/>
      <c r="BI1" s="1754"/>
      <c r="BJ1" s="1754"/>
      <c r="BK1" s="1754"/>
      <c r="BL1" s="1754"/>
      <c r="BM1" s="1754"/>
      <c r="BN1" s="1754"/>
      <c r="BO1" s="1754"/>
    </row>
    <row r="2" spans="1:67" ht="18.75">
      <c r="A2" s="1755" t="s">
        <v>489</v>
      </c>
      <c r="B2" s="1755"/>
      <c r="C2" s="1755"/>
      <c r="D2" s="1755"/>
      <c r="E2" s="1755"/>
      <c r="F2" s="1755"/>
      <c r="G2" s="1755"/>
      <c r="H2" s="1755"/>
      <c r="I2" s="1755"/>
      <c r="J2" s="1755"/>
      <c r="K2" s="1755"/>
      <c r="L2" s="1755"/>
      <c r="M2" s="1755"/>
      <c r="N2" s="1755"/>
      <c r="O2" s="1755"/>
      <c r="P2" s="1755"/>
      <c r="Q2" s="1755"/>
      <c r="R2" s="1755"/>
      <c r="S2" s="1755"/>
      <c r="T2" s="1755"/>
      <c r="U2" s="1755"/>
      <c r="V2" s="1755"/>
      <c r="W2" s="1755"/>
      <c r="X2" s="1755"/>
      <c r="Y2" s="1755"/>
      <c r="Z2" s="1755"/>
      <c r="AA2" s="1755"/>
      <c r="AB2" s="1755"/>
      <c r="AC2" s="1755"/>
      <c r="AD2" s="1755"/>
      <c r="AE2" s="1755"/>
      <c r="AF2" s="1755"/>
      <c r="AG2" s="1755"/>
      <c r="AH2" s="1755"/>
      <c r="AI2" s="1755"/>
      <c r="AJ2" s="1755"/>
      <c r="AK2" s="1755"/>
      <c r="AL2" s="1755"/>
      <c r="AM2" s="1755"/>
      <c r="AN2" s="1755"/>
      <c r="AO2" s="1755"/>
      <c r="AP2" s="1755"/>
      <c r="AQ2" s="1755"/>
      <c r="AR2" s="1755"/>
      <c r="AS2" s="1755"/>
      <c r="AT2" s="1755"/>
      <c r="AU2" s="1755"/>
      <c r="AV2" s="1755"/>
      <c r="AW2" s="1755"/>
      <c r="AX2" s="1755"/>
      <c r="AY2" s="1755"/>
      <c r="AZ2" s="1755"/>
      <c r="BA2" s="1755"/>
      <c r="BB2" s="1755"/>
      <c r="BC2" s="1755"/>
      <c r="BD2" s="1755"/>
      <c r="BE2" s="1755"/>
      <c r="BF2" s="1755"/>
      <c r="BG2" s="1755"/>
      <c r="BH2" s="1755"/>
      <c r="BI2" s="1755"/>
      <c r="BJ2" s="1755"/>
      <c r="BK2" s="1755"/>
      <c r="BL2" s="1755"/>
      <c r="BM2" s="1755"/>
      <c r="BN2" s="1755"/>
      <c r="BO2" s="1755"/>
    </row>
    <row r="3" spans="1:67" ht="18.75">
      <c r="A3" s="1755" t="s">
        <v>1303</v>
      </c>
      <c r="B3" s="1755"/>
      <c r="C3" s="1755"/>
      <c r="D3" s="1755"/>
      <c r="E3" s="1755"/>
      <c r="F3" s="1755"/>
      <c r="G3" s="1755"/>
      <c r="H3" s="1755"/>
      <c r="I3" s="1755"/>
      <c r="J3" s="1755"/>
      <c r="K3" s="1755"/>
      <c r="L3" s="1755"/>
      <c r="M3" s="1755"/>
      <c r="N3" s="1755"/>
      <c r="O3" s="1755"/>
      <c r="P3" s="1755"/>
      <c r="Q3" s="1755"/>
      <c r="R3" s="1755"/>
      <c r="S3" s="1755"/>
      <c r="T3" s="1755"/>
      <c r="U3" s="1755"/>
      <c r="V3" s="1755"/>
      <c r="W3" s="1755"/>
      <c r="X3" s="1755"/>
      <c r="Y3" s="1755"/>
      <c r="Z3" s="1755"/>
      <c r="AA3" s="1755"/>
      <c r="AB3" s="1755"/>
      <c r="AC3" s="1755"/>
      <c r="AD3" s="1755"/>
      <c r="AE3" s="1755"/>
      <c r="AF3" s="1755"/>
      <c r="AG3" s="1755"/>
      <c r="AH3" s="1755"/>
      <c r="AI3" s="1755"/>
      <c r="AJ3" s="1755"/>
      <c r="AK3" s="1755"/>
      <c r="AL3" s="1755"/>
      <c r="AM3" s="1755"/>
      <c r="AN3" s="1755"/>
      <c r="AO3" s="1755"/>
      <c r="AP3" s="1755"/>
      <c r="AQ3" s="1755"/>
      <c r="AR3" s="1755"/>
      <c r="AS3" s="1755"/>
      <c r="AT3" s="1755"/>
      <c r="AU3" s="1755"/>
      <c r="AV3" s="1755"/>
      <c r="AW3" s="1755"/>
      <c r="AX3" s="1755"/>
      <c r="AY3" s="1755"/>
      <c r="AZ3" s="1755"/>
      <c r="BA3" s="1755"/>
      <c r="BB3" s="1755"/>
      <c r="BC3" s="1755"/>
      <c r="BD3" s="1755"/>
      <c r="BE3" s="1755"/>
      <c r="BF3" s="1755"/>
      <c r="BG3" s="1755"/>
      <c r="BH3" s="1755"/>
      <c r="BI3" s="1755"/>
      <c r="BJ3" s="1755"/>
      <c r="BK3" s="1755"/>
      <c r="BL3" s="1755"/>
      <c r="BM3" s="1755"/>
      <c r="BN3" s="1755"/>
      <c r="BO3" s="1755"/>
    </row>
    <row r="4" spans="1:67" ht="12.75" customHeight="1">
      <c r="A4" s="1756" t="s">
        <v>490</v>
      </c>
      <c r="B4" s="1756" t="s">
        <v>491</v>
      </c>
      <c r="C4" s="1758" t="s">
        <v>492</v>
      </c>
      <c r="D4" s="1420" t="s">
        <v>493</v>
      </c>
      <c r="E4" s="1420" t="s">
        <v>494</v>
      </c>
      <c r="F4" s="1420" t="s">
        <v>449</v>
      </c>
      <c r="G4" s="1420" t="s">
        <v>1140</v>
      </c>
      <c r="H4" s="1420" t="s">
        <v>495</v>
      </c>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70"/>
      <c r="BG4" s="1545" t="s">
        <v>638</v>
      </c>
      <c r="BH4" s="1545"/>
      <c r="BI4" s="1545"/>
      <c r="BJ4" s="1546" t="s">
        <v>1304</v>
      </c>
      <c r="BK4" s="1546"/>
      <c r="BL4" s="1546"/>
      <c r="BM4" s="1752" t="s">
        <v>154</v>
      </c>
      <c r="BN4" s="1752" t="s">
        <v>155</v>
      </c>
      <c r="BO4" s="1678" t="s">
        <v>143</v>
      </c>
    </row>
    <row r="5" spans="1:67" ht="39.950000000000003" customHeight="1">
      <c r="A5" s="1757"/>
      <c r="B5" s="1757"/>
      <c r="C5" s="1759"/>
      <c r="D5" s="1709"/>
      <c r="E5" s="1709"/>
      <c r="F5" s="1709"/>
      <c r="G5" s="1709"/>
      <c r="H5" s="1709"/>
      <c r="I5" s="671" t="s">
        <v>496</v>
      </c>
      <c r="J5" s="671" t="s">
        <v>497</v>
      </c>
      <c r="K5" s="671"/>
      <c r="L5" s="671"/>
      <c r="M5" s="671"/>
      <c r="N5" s="671" t="s">
        <v>498</v>
      </c>
      <c r="O5" s="671"/>
      <c r="P5" s="671"/>
      <c r="Q5" s="671"/>
      <c r="R5" s="671" t="s">
        <v>499</v>
      </c>
      <c r="S5" s="671"/>
      <c r="T5" s="671"/>
      <c r="U5" s="671"/>
      <c r="V5" s="671" t="s">
        <v>500</v>
      </c>
      <c r="W5" s="671"/>
      <c r="X5" s="671"/>
      <c r="Y5" s="671"/>
      <c r="Z5" s="671" t="s">
        <v>501</v>
      </c>
      <c r="AA5" s="671"/>
      <c r="AB5" s="671"/>
      <c r="AC5" s="671"/>
      <c r="AD5" s="671" t="s">
        <v>502</v>
      </c>
      <c r="AE5" s="671"/>
      <c r="AF5" s="671"/>
      <c r="AG5" s="671"/>
      <c r="AH5" s="671" t="s">
        <v>503</v>
      </c>
      <c r="AI5" s="671"/>
      <c r="AJ5" s="671"/>
      <c r="AK5" s="671"/>
      <c r="AL5" s="671" t="s">
        <v>504</v>
      </c>
      <c r="AM5" s="671"/>
      <c r="AN5" s="671"/>
      <c r="AO5" s="671"/>
      <c r="AP5" s="671" t="s">
        <v>505</v>
      </c>
      <c r="AQ5" s="671"/>
      <c r="AR5" s="671"/>
      <c r="AS5" s="671"/>
      <c r="AT5" s="671" t="s">
        <v>506</v>
      </c>
      <c r="AU5" s="671"/>
      <c r="AV5" s="671"/>
      <c r="AW5" s="671"/>
      <c r="AX5" s="671" t="s">
        <v>507</v>
      </c>
      <c r="AY5" s="671"/>
      <c r="AZ5" s="671"/>
      <c r="BA5" s="671"/>
      <c r="BB5" s="671" t="s">
        <v>508</v>
      </c>
      <c r="BC5" s="671"/>
      <c r="BD5" s="671"/>
      <c r="BE5" s="671"/>
      <c r="BF5" s="955" t="s">
        <v>144</v>
      </c>
      <c r="BG5" s="954" t="s">
        <v>145</v>
      </c>
      <c r="BH5" s="953" t="s">
        <v>146</v>
      </c>
      <c r="BI5" s="953" t="s">
        <v>147</v>
      </c>
      <c r="BJ5" s="954" t="s">
        <v>631</v>
      </c>
      <c r="BK5" s="953" t="s">
        <v>643</v>
      </c>
      <c r="BL5" s="983" t="s">
        <v>633</v>
      </c>
      <c r="BM5" s="1753"/>
      <c r="BN5" s="1753"/>
      <c r="BO5" s="1710"/>
    </row>
    <row r="6" spans="1:67" ht="30" customHeight="1">
      <c r="A6" s="262">
        <v>1</v>
      </c>
      <c r="B6" s="690" t="s">
        <v>509</v>
      </c>
      <c r="C6" s="1760" t="s">
        <v>510</v>
      </c>
      <c r="D6" s="263" t="s">
        <v>511</v>
      </c>
      <c r="E6" s="263" t="s">
        <v>512</v>
      </c>
      <c r="F6" s="263" t="s">
        <v>513</v>
      </c>
      <c r="G6" s="263" t="s">
        <v>514</v>
      </c>
      <c r="H6" s="263" t="s">
        <v>76</v>
      </c>
      <c r="I6" s="691" t="s">
        <v>515</v>
      </c>
      <c r="J6" s="691"/>
      <c r="K6" s="691"/>
      <c r="L6" s="691"/>
      <c r="M6" s="691"/>
      <c r="N6" s="691"/>
      <c r="O6" s="691"/>
      <c r="P6" s="691"/>
      <c r="Q6" s="691"/>
      <c r="R6" s="691"/>
      <c r="S6" s="691"/>
      <c r="T6" s="691"/>
      <c r="U6" s="691"/>
      <c r="V6" s="691"/>
      <c r="W6" s="691"/>
      <c r="X6" s="692">
        <v>1</v>
      </c>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c r="AW6" s="691"/>
      <c r="AX6" s="691"/>
      <c r="AY6" s="691"/>
      <c r="AZ6" s="691"/>
      <c r="BA6" s="691"/>
      <c r="BB6" s="691"/>
      <c r="BC6" s="691"/>
      <c r="BD6" s="691"/>
      <c r="BE6" s="691"/>
      <c r="BF6" s="693"/>
      <c r="BG6" s="672">
        <v>0</v>
      </c>
      <c r="BH6" s="264">
        <v>0</v>
      </c>
      <c r="BI6" s="673">
        <v>0</v>
      </c>
      <c r="BJ6" s="674">
        <v>1</v>
      </c>
      <c r="BK6" s="675">
        <v>1</v>
      </c>
      <c r="BL6" s="987">
        <v>1</v>
      </c>
      <c r="BM6" s="676">
        <v>2.1276595744680851E-2</v>
      </c>
      <c r="BN6" s="265">
        <f>+BL6*BM6</f>
        <v>2.1276595744680851E-2</v>
      </c>
      <c r="BO6" s="937" t="s">
        <v>1141</v>
      </c>
    </row>
    <row r="7" spans="1:67" ht="28.5">
      <c r="A7" s="266">
        <v>2</v>
      </c>
      <c r="B7" s="694" t="s">
        <v>516</v>
      </c>
      <c r="C7" s="1760"/>
      <c r="D7" s="267" t="s">
        <v>517</v>
      </c>
      <c r="E7" s="267" t="s">
        <v>518</v>
      </c>
      <c r="F7" s="267" t="s">
        <v>513</v>
      </c>
      <c r="G7" s="267" t="s">
        <v>514</v>
      </c>
      <c r="H7" s="267" t="s">
        <v>76</v>
      </c>
      <c r="I7" s="268" t="s">
        <v>515</v>
      </c>
      <c r="J7" s="268"/>
      <c r="K7" s="268"/>
      <c r="L7" s="268"/>
      <c r="M7" s="268"/>
      <c r="N7" s="268"/>
      <c r="O7" s="268"/>
      <c r="P7" s="268"/>
      <c r="Q7" s="268"/>
      <c r="R7" s="268"/>
      <c r="S7" s="268"/>
      <c r="T7" s="268"/>
      <c r="U7" s="268"/>
      <c r="V7" s="268"/>
      <c r="W7" s="268"/>
      <c r="X7" s="269">
        <v>1</v>
      </c>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684"/>
      <c r="BG7" s="672">
        <v>0</v>
      </c>
      <c r="BH7" s="264">
        <v>0</v>
      </c>
      <c r="BI7" s="673">
        <v>0</v>
      </c>
      <c r="BJ7" s="677">
        <v>1</v>
      </c>
      <c r="BK7" s="678">
        <v>1</v>
      </c>
      <c r="BL7" s="988">
        <v>1</v>
      </c>
      <c r="BM7" s="679">
        <v>2.1276595744680851E-2</v>
      </c>
      <c r="BN7" s="271">
        <f t="shared" ref="BN7:BN51" si="0">+BL7*BM7</f>
        <v>2.1276595744680851E-2</v>
      </c>
      <c r="BO7" s="937" t="s">
        <v>1142</v>
      </c>
    </row>
    <row r="8" spans="1:67" s="56" customFormat="1" ht="42.75">
      <c r="A8" s="272">
        <v>3</v>
      </c>
      <c r="B8" s="273" t="s">
        <v>519</v>
      </c>
      <c r="C8" s="1760"/>
      <c r="D8" s="275" t="s">
        <v>520</v>
      </c>
      <c r="E8" s="276" t="s">
        <v>521</v>
      </c>
      <c r="F8" s="267" t="s">
        <v>513</v>
      </c>
      <c r="G8" s="277" t="s">
        <v>514</v>
      </c>
      <c r="H8" s="278" t="s">
        <v>67</v>
      </c>
      <c r="I8" s="268" t="s">
        <v>515</v>
      </c>
      <c r="J8" s="268"/>
      <c r="K8" s="268"/>
      <c r="L8" s="268"/>
      <c r="M8" s="268"/>
      <c r="N8" s="268"/>
      <c r="O8" s="268"/>
      <c r="P8" s="268"/>
      <c r="Q8" s="268"/>
      <c r="R8" s="268"/>
      <c r="S8" s="268"/>
      <c r="T8" s="268"/>
      <c r="U8" s="269">
        <v>1</v>
      </c>
      <c r="V8" s="268"/>
      <c r="W8" s="268"/>
      <c r="X8" s="268"/>
      <c r="Y8" s="269">
        <v>1</v>
      </c>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680"/>
      <c r="BG8" s="681">
        <v>0</v>
      </c>
      <c r="BH8" s="279">
        <v>0</v>
      </c>
      <c r="BI8" s="673">
        <v>0</v>
      </c>
      <c r="BJ8" s="677">
        <v>1</v>
      </c>
      <c r="BK8" s="678">
        <v>1</v>
      </c>
      <c r="BL8" s="988">
        <v>1</v>
      </c>
      <c r="BM8" s="679">
        <v>2.1276595744680851E-2</v>
      </c>
      <c r="BN8" s="280">
        <f t="shared" si="0"/>
        <v>2.1276595744680851E-2</v>
      </c>
      <c r="BO8" s="989" t="s">
        <v>1154</v>
      </c>
    </row>
    <row r="9" spans="1:67" s="62" customFormat="1" ht="42.75">
      <c r="A9" s="266">
        <v>4</v>
      </c>
      <c r="B9" s="273" t="s">
        <v>519</v>
      </c>
      <c r="C9" s="1760"/>
      <c r="D9" s="275" t="s">
        <v>522</v>
      </c>
      <c r="E9" s="276" t="s">
        <v>523</v>
      </c>
      <c r="F9" s="267" t="s">
        <v>513</v>
      </c>
      <c r="G9" s="277" t="s">
        <v>514</v>
      </c>
      <c r="H9" s="278" t="s">
        <v>67</v>
      </c>
      <c r="I9" s="268" t="s">
        <v>515</v>
      </c>
      <c r="J9" s="268"/>
      <c r="K9" s="268"/>
      <c r="L9" s="268"/>
      <c r="M9" s="268"/>
      <c r="N9" s="268"/>
      <c r="O9" s="268"/>
      <c r="P9" s="268"/>
      <c r="Q9" s="268"/>
      <c r="R9" s="268"/>
      <c r="S9" s="268"/>
      <c r="T9" s="268"/>
      <c r="U9" s="269">
        <v>1</v>
      </c>
      <c r="V9" s="268"/>
      <c r="W9" s="268"/>
      <c r="X9" s="268"/>
      <c r="Y9" s="269">
        <v>1</v>
      </c>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680"/>
      <c r="BG9" s="682">
        <v>0</v>
      </c>
      <c r="BH9" s="270">
        <v>0</v>
      </c>
      <c r="BI9" s="673">
        <v>0</v>
      </c>
      <c r="BJ9" s="677">
        <v>1</v>
      </c>
      <c r="BK9" s="678">
        <v>1</v>
      </c>
      <c r="BL9" s="988">
        <v>1</v>
      </c>
      <c r="BM9" s="679">
        <v>2.1276595744680851E-2</v>
      </c>
      <c r="BN9" s="271">
        <f t="shared" si="0"/>
        <v>2.1276595744680851E-2</v>
      </c>
      <c r="BO9" s="990" t="s">
        <v>1155</v>
      </c>
    </row>
    <row r="10" spans="1:67" s="62" customFormat="1" ht="38.25">
      <c r="A10" s="266">
        <v>5</v>
      </c>
      <c r="B10" s="273" t="s">
        <v>524</v>
      </c>
      <c r="C10" s="1760"/>
      <c r="D10" s="275" t="s">
        <v>525</v>
      </c>
      <c r="E10" s="276" t="s">
        <v>526</v>
      </c>
      <c r="F10" s="267" t="s">
        <v>513</v>
      </c>
      <c r="G10" s="277" t="s">
        <v>514</v>
      </c>
      <c r="H10" s="278" t="s">
        <v>67</v>
      </c>
      <c r="I10" s="268" t="s">
        <v>515</v>
      </c>
      <c r="J10" s="268"/>
      <c r="K10" s="268"/>
      <c r="L10" s="268"/>
      <c r="M10" s="268"/>
      <c r="N10" s="268"/>
      <c r="O10" s="268"/>
      <c r="P10" s="268"/>
      <c r="Q10" s="268"/>
      <c r="R10" s="268"/>
      <c r="S10" s="268"/>
      <c r="T10" s="268"/>
      <c r="U10" s="269">
        <v>1</v>
      </c>
      <c r="V10" s="269">
        <v>1</v>
      </c>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680"/>
      <c r="BG10" s="682">
        <v>0</v>
      </c>
      <c r="BH10" s="270">
        <v>0</v>
      </c>
      <c r="BI10" s="673">
        <v>0</v>
      </c>
      <c r="BJ10" s="677">
        <v>1</v>
      </c>
      <c r="BK10" s="678">
        <v>1</v>
      </c>
      <c r="BL10" s="988">
        <v>1</v>
      </c>
      <c r="BM10" s="679">
        <v>2.1276595744680851E-2</v>
      </c>
      <c r="BN10" s="271">
        <f t="shared" si="0"/>
        <v>2.1276595744680851E-2</v>
      </c>
      <c r="BO10" s="990" t="s">
        <v>1156</v>
      </c>
    </row>
    <row r="11" spans="1:67" s="62" customFormat="1" ht="57">
      <c r="A11" s="266">
        <v>6</v>
      </c>
      <c r="B11" s="273" t="s">
        <v>1157</v>
      </c>
      <c r="C11" s="1760"/>
      <c r="D11" s="275" t="s">
        <v>527</v>
      </c>
      <c r="E11" s="276" t="s">
        <v>528</v>
      </c>
      <c r="F11" s="267" t="s">
        <v>513</v>
      </c>
      <c r="G11" s="277" t="s">
        <v>514</v>
      </c>
      <c r="H11" s="267" t="s">
        <v>76</v>
      </c>
      <c r="I11" s="268" t="s">
        <v>515</v>
      </c>
      <c r="J11" s="268"/>
      <c r="K11" s="268"/>
      <c r="L11" s="268"/>
      <c r="M11" s="268"/>
      <c r="N11" s="268"/>
      <c r="O11" s="268"/>
      <c r="P11" s="268"/>
      <c r="Q11" s="268"/>
      <c r="R11" s="268"/>
      <c r="S11" s="268"/>
      <c r="T11" s="268"/>
      <c r="U11" s="268"/>
      <c r="V11" s="269">
        <v>1</v>
      </c>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680"/>
      <c r="BG11" s="672">
        <v>0</v>
      </c>
      <c r="BH11" s="264">
        <v>0</v>
      </c>
      <c r="BI11" s="673">
        <v>0</v>
      </c>
      <c r="BJ11" s="677">
        <v>1</v>
      </c>
      <c r="BK11" s="678">
        <v>1</v>
      </c>
      <c r="BL11" s="988">
        <v>1</v>
      </c>
      <c r="BM11" s="679">
        <v>2.1276595744680851E-2</v>
      </c>
      <c r="BN11" s="271">
        <f t="shared" si="0"/>
        <v>2.1276595744680851E-2</v>
      </c>
      <c r="BO11" s="991" t="s">
        <v>1143</v>
      </c>
    </row>
    <row r="12" spans="1:67" s="62" customFormat="1" ht="57">
      <c r="A12" s="266">
        <v>7</v>
      </c>
      <c r="B12" s="273" t="s">
        <v>1157</v>
      </c>
      <c r="C12" s="1760"/>
      <c r="D12" s="275" t="s">
        <v>529</v>
      </c>
      <c r="E12" s="276" t="s">
        <v>530</v>
      </c>
      <c r="F12" s="267" t="s">
        <v>513</v>
      </c>
      <c r="G12" s="282" t="s">
        <v>514</v>
      </c>
      <c r="H12" s="267" t="s">
        <v>76</v>
      </c>
      <c r="I12" s="268" t="s">
        <v>515</v>
      </c>
      <c r="J12" s="268"/>
      <c r="K12" s="268"/>
      <c r="L12" s="268"/>
      <c r="M12" s="268"/>
      <c r="N12" s="268"/>
      <c r="O12" s="268"/>
      <c r="P12" s="268"/>
      <c r="Q12" s="268"/>
      <c r="R12" s="268"/>
      <c r="S12" s="268"/>
      <c r="T12" s="268"/>
      <c r="U12" s="268"/>
      <c r="V12" s="269">
        <v>1</v>
      </c>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680"/>
      <c r="BG12" s="672">
        <v>0</v>
      </c>
      <c r="BH12" s="264">
        <v>0</v>
      </c>
      <c r="BI12" s="673">
        <v>0</v>
      </c>
      <c r="BJ12" s="677">
        <v>1</v>
      </c>
      <c r="BK12" s="678">
        <v>1</v>
      </c>
      <c r="BL12" s="988">
        <v>1</v>
      </c>
      <c r="BM12" s="679">
        <v>2.1276595744680851E-2</v>
      </c>
      <c r="BN12" s="271">
        <f t="shared" si="0"/>
        <v>2.1276595744680851E-2</v>
      </c>
      <c r="BO12" s="991" t="s">
        <v>1158</v>
      </c>
    </row>
    <row r="13" spans="1:67" s="62" customFormat="1" ht="57">
      <c r="A13" s="266">
        <v>8</v>
      </c>
      <c r="B13" s="273" t="s">
        <v>531</v>
      </c>
      <c r="C13" s="1760"/>
      <c r="D13" s="275" t="s">
        <v>532</v>
      </c>
      <c r="E13" s="276" t="s">
        <v>533</v>
      </c>
      <c r="F13" s="267" t="s">
        <v>513</v>
      </c>
      <c r="G13" s="282" t="s">
        <v>514</v>
      </c>
      <c r="H13" s="278" t="s">
        <v>94</v>
      </c>
      <c r="I13" s="268" t="s">
        <v>515</v>
      </c>
      <c r="J13" s="268"/>
      <c r="K13" s="268"/>
      <c r="L13" s="268"/>
      <c r="M13" s="268"/>
      <c r="N13" s="268"/>
      <c r="O13" s="268"/>
      <c r="P13" s="268"/>
      <c r="Q13" s="268"/>
      <c r="R13" s="269">
        <v>1</v>
      </c>
      <c r="S13" s="268"/>
      <c r="T13" s="268"/>
      <c r="U13" s="268"/>
      <c r="V13" s="268"/>
      <c r="W13" s="268"/>
      <c r="X13" s="268"/>
      <c r="Y13" s="268"/>
      <c r="Z13" s="268"/>
      <c r="AA13" s="268"/>
      <c r="AB13" s="268"/>
      <c r="AC13" s="268"/>
      <c r="AD13" s="269">
        <v>1</v>
      </c>
      <c r="AE13" s="268"/>
      <c r="AF13" s="268"/>
      <c r="AG13" s="268"/>
      <c r="AH13" s="268"/>
      <c r="AI13" s="268"/>
      <c r="AJ13" s="268"/>
      <c r="AK13" s="268"/>
      <c r="AL13" s="268"/>
      <c r="AM13" s="268"/>
      <c r="AN13" s="268"/>
      <c r="AO13" s="268"/>
      <c r="AP13" s="269">
        <v>1</v>
      </c>
      <c r="AQ13" s="268"/>
      <c r="AR13" s="268"/>
      <c r="AS13" s="268"/>
      <c r="AT13" s="268"/>
      <c r="AU13" s="268"/>
      <c r="AV13" s="268"/>
      <c r="AW13" s="268"/>
      <c r="AX13" s="268"/>
      <c r="AY13" s="268"/>
      <c r="AZ13" s="268"/>
      <c r="BA13" s="268"/>
      <c r="BB13" s="269">
        <v>1</v>
      </c>
      <c r="BC13" s="268"/>
      <c r="BD13" s="268"/>
      <c r="BE13" s="268"/>
      <c r="BF13" s="680"/>
      <c r="BG13" s="682">
        <v>0.25</v>
      </c>
      <c r="BH13" s="270">
        <v>0.25</v>
      </c>
      <c r="BI13" s="673">
        <v>1</v>
      </c>
      <c r="BJ13" s="677">
        <v>1</v>
      </c>
      <c r="BK13" s="678">
        <v>1</v>
      </c>
      <c r="BL13" s="988">
        <v>1</v>
      </c>
      <c r="BM13" s="679">
        <v>2.1276595744680851E-2</v>
      </c>
      <c r="BN13" s="271">
        <f t="shared" si="0"/>
        <v>2.1276595744680851E-2</v>
      </c>
      <c r="BO13" s="990" t="s">
        <v>1159</v>
      </c>
    </row>
    <row r="14" spans="1:67" s="62" customFormat="1" ht="28.5">
      <c r="A14" s="266">
        <v>9</v>
      </c>
      <c r="B14" s="694" t="s">
        <v>534</v>
      </c>
      <c r="C14" s="1761"/>
      <c r="D14" s="267" t="s">
        <v>535</v>
      </c>
      <c r="E14" s="267" t="s">
        <v>536</v>
      </c>
      <c r="F14" s="267" t="s">
        <v>513</v>
      </c>
      <c r="G14" s="283" t="s">
        <v>514</v>
      </c>
      <c r="H14" s="267" t="s">
        <v>76</v>
      </c>
      <c r="I14" s="268" t="s">
        <v>515</v>
      </c>
      <c r="J14" s="268"/>
      <c r="K14" s="268"/>
      <c r="L14" s="268"/>
      <c r="M14" s="268"/>
      <c r="N14" s="268"/>
      <c r="O14" s="268"/>
      <c r="P14" s="268"/>
      <c r="Q14" s="268"/>
      <c r="R14" s="268"/>
      <c r="S14" s="268"/>
      <c r="T14" s="268"/>
      <c r="U14" s="268"/>
      <c r="V14" s="268"/>
      <c r="W14" s="269">
        <v>1</v>
      </c>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680"/>
      <c r="BG14" s="672">
        <v>0</v>
      </c>
      <c r="BH14" s="264">
        <v>0</v>
      </c>
      <c r="BI14" s="673">
        <v>0</v>
      </c>
      <c r="BJ14" s="677">
        <v>1</v>
      </c>
      <c r="BK14" s="678">
        <v>1</v>
      </c>
      <c r="BL14" s="988">
        <v>1</v>
      </c>
      <c r="BM14" s="679">
        <v>2.1276595744680851E-2</v>
      </c>
      <c r="BN14" s="271">
        <f t="shared" si="0"/>
        <v>2.1276595744680851E-2</v>
      </c>
      <c r="BO14" s="695" t="s">
        <v>1160</v>
      </c>
    </row>
    <row r="15" spans="1:67" s="62" customFormat="1" ht="42.75">
      <c r="A15" s="266">
        <v>10</v>
      </c>
      <c r="B15" s="694" t="s">
        <v>534</v>
      </c>
      <c r="C15" s="696"/>
      <c r="D15" s="267" t="s">
        <v>537</v>
      </c>
      <c r="E15" s="267" t="s">
        <v>536</v>
      </c>
      <c r="F15" s="267" t="s">
        <v>513</v>
      </c>
      <c r="G15" s="283" t="s">
        <v>514</v>
      </c>
      <c r="H15" s="278" t="s">
        <v>94</v>
      </c>
      <c r="I15" s="268" t="s">
        <v>515</v>
      </c>
      <c r="J15" s="268"/>
      <c r="K15" s="268"/>
      <c r="L15" s="268"/>
      <c r="M15" s="268"/>
      <c r="N15" s="268"/>
      <c r="O15" s="268"/>
      <c r="P15" s="268"/>
      <c r="Q15" s="268"/>
      <c r="R15" s="268"/>
      <c r="S15" s="268"/>
      <c r="T15" s="268"/>
      <c r="U15" s="268"/>
      <c r="V15" s="268"/>
      <c r="W15" s="269">
        <v>1</v>
      </c>
      <c r="X15" s="268"/>
      <c r="Y15" s="268"/>
      <c r="Z15" s="268"/>
      <c r="AA15" s="268"/>
      <c r="AB15" s="268"/>
      <c r="AC15" s="268"/>
      <c r="AD15" s="268"/>
      <c r="AE15" s="268"/>
      <c r="AF15" s="268"/>
      <c r="AG15" s="268"/>
      <c r="AH15" s="268"/>
      <c r="AI15" s="269">
        <v>1</v>
      </c>
      <c r="AJ15" s="268"/>
      <c r="AK15" s="268"/>
      <c r="AL15" s="268"/>
      <c r="AM15" s="268"/>
      <c r="AN15" s="268"/>
      <c r="AO15" s="268"/>
      <c r="AP15" s="268"/>
      <c r="AQ15" s="268"/>
      <c r="AR15" s="268"/>
      <c r="AS15" s="268"/>
      <c r="AT15" s="268"/>
      <c r="AU15" s="269">
        <v>1</v>
      </c>
      <c r="AV15" s="268"/>
      <c r="AW15" s="268"/>
      <c r="AX15" s="268"/>
      <c r="AY15" s="268"/>
      <c r="AZ15" s="268"/>
      <c r="BA15" s="268"/>
      <c r="BB15" s="268"/>
      <c r="BC15" s="268"/>
      <c r="BD15" s="268"/>
      <c r="BE15" s="268"/>
      <c r="BF15" s="680"/>
      <c r="BG15" s="682">
        <v>0.25</v>
      </c>
      <c r="BH15" s="270">
        <v>0.25</v>
      </c>
      <c r="BI15" s="673">
        <v>1</v>
      </c>
      <c r="BJ15" s="677">
        <v>1</v>
      </c>
      <c r="BK15" s="678">
        <v>1</v>
      </c>
      <c r="BL15" s="988">
        <v>1</v>
      </c>
      <c r="BM15" s="679">
        <v>2.1276595744680851E-2</v>
      </c>
      <c r="BN15" s="271">
        <f t="shared" si="0"/>
        <v>2.1276595744680851E-2</v>
      </c>
      <c r="BO15" s="990" t="s">
        <v>1161</v>
      </c>
    </row>
    <row r="16" spans="1:67" s="62" customFormat="1" ht="55.5">
      <c r="A16" s="266">
        <v>11</v>
      </c>
      <c r="B16" s="273" t="s">
        <v>538</v>
      </c>
      <c r="C16" s="274" t="s">
        <v>510</v>
      </c>
      <c r="D16" s="275" t="s">
        <v>539</v>
      </c>
      <c r="E16" s="276" t="s">
        <v>536</v>
      </c>
      <c r="F16" s="267" t="s">
        <v>513</v>
      </c>
      <c r="G16" s="282" t="s">
        <v>514</v>
      </c>
      <c r="H16" s="278" t="s">
        <v>67</v>
      </c>
      <c r="I16" s="268" t="s">
        <v>515</v>
      </c>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680"/>
      <c r="BG16" s="682">
        <v>0</v>
      </c>
      <c r="BH16" s="270">
        <v>0</v>
      </c>
      <c r="BI16" s="673">
        <v>0</v>
      </c>
      <c r="BJ16" s="677">
        <v>1</v>
      </c>
      <c r="BK16" s="678">
        <v>1</v>
      </c>
      <c r="BL16" s="988">
        <v>1</v>
      </c>
      <c r="BM16" s="679">
        <v>2.1276595744680851E-2</v>
      </c>
      <c r="BN16" s="271">
        <f t="shared" si="0"/>
        <v>2.1276595744680851E-2</v>
      </c>
      <c r="BO16" s="992" t="s">
        <v>1162</v>
      </c>
    </row>
    <row r="17" spans="1:67" s="62" customFormat="1" ht="51">
      <c r="A17" s="266">
        <v>12</v>
      </c>
      <c r="B17" s="273" t="s">
        <v>538</v>
      </c>
      <c r="C17" s="274"/>
      <c r="D17" s="267" t="s">
        <v>540</v>
      </c>
      <c r="E17" s="276" t="s">
        <v>536</v>
      </c>
      <c r="F17" s="267" t="s">
        <v>513</v>
      </c>
      <c r="G17" s="282" t="s">
        <v>514</v>
      </c>
      <c r="H17" s="278" t="s">
        <v>331</v>
      </c>
      <c r="I17" s="268" t="s">
        <v>515</v>
      </c>
      <c r="J17" s="268"/>
      <c r="K17" s="269">
        <v>1</v>
      </c>
      <c r="L17" s="268"/>
      <c r="M17" s="268"/>
      <c r="N17" s="268"/>
      <c r="O17" s="269">
        <v>1</v>
      </c>
      <c r="P17" s="268"/>
      <c r="Q17" s="268"/>
      <c r="R17" s="268"/>
      <c r="S17" s="268"/>
      <c r="T17" s="269">
        <v>1</v>
      </c>
      <c r="U17" s="268"/>
      <c r="V17" s="268"/>
      <c r="W17" s="269">
        <v>1</v>
      </c>
      <c r="X17" s="268"/>
      <c r="Y17" s="268"/>
      <c r="Z17" s="268"/>
      <c r="AA17" s="269">
        <v>1</v>
      </c>
      <c r="AB17" s="268"/>
      <c r="AC17" s="268"/>
      <c r="AD17" s="268"/>
      <c r="AE17" s="269">
        <v>1</v>
      </c>
      <c r="AF17" s="268"/>
      <c r="AG17" s="268"/>
      <c r="AH17" s="268"/>
      <c r="AI17" s="269">
        <v>1</v>
      </c>
      <c r="AJ17" s="268"/>
      <c r="AK17" s="268"/>
      <c r="AL17" s="268"/>
      <c r="AM17" s="269">
        <v>1</v>
      </c>
      <c r="AN17" s="268"/>
      <c r="AO17" s="268"/>
      <c r="AP17" s="268"/>
      <c r="AQ17" s="269">
        <v>1</v>
      </c>
      <c r="AR17" s="268"/>
      <c r="AS17" s="268"/>
      <c r="AT17" s="268"/>
      <c r="AU17" s="269">
        <v>1</v>
      </c>
      <c r="AV17" s="268"/>
      <c r="AW17" s="268"/>
      <c r="AX17" s="268"/>
      <c r="AY17" s="269">
        <v>1</v>
      </c>
      <c r="AZ17" s="268"/>
      <c r="BA17" s="268"/>
      <c r="BB17" s="268"/>
      <c r="BC17" s="269">
        <v>1</v>
      </c>
      <c r="BD17" s="268"/>
      <c r="BE17" s="268"/>
      <c r="BF17" s="680"/>
      <c r="BG17" s="682">
        <v>0.25</v>
      </c>
      <c r="BH17" s="270">
        <v>0.25</v>
      </c>
      <c r="BI17" s="673">
        <v>1</v>
      </c>
      <c r="BJ17" s="677">
        <v>1</v>
      </c>
      <c r="BK17" s="678">
        <v>1</v>
      </c>
      <c r="BL17" s="988">
        <v>1</v>
      </c>
      <c r="BM17" s="679">
        <v>2.1276595744680851E-2</v>
      </c>
      <c r="BN17" s="271">
        <f t="shared" si="0"/>
        <v>2.1276595744680851E-2</v>
      </c>
      <c r="BO17" s="991" t="s">
        <v>1144</v>
      </c>
    </row>
    <row r="18" spans="1:67" s="62" customFormat="1" ht="57">
      <c r="A18" s="266">
        <v>13</v>
      </c>
      <c r="B18" s="273" t="s">
        <v>541</v>
      </c>
      <c r="C18" s="274" t="s">
        <v>510</v>
      </c>
      <c r="D18" s="275" t="s">
        <v>542</v>
      </c>
      <c r="E18" s="276" t="s">
        <v>543</v>
      </c>
      <c r="F18" s="267" t="s">
        <v>513</v>
      </c>
      <c r="G18" s="282" t="s">
        <v>514</v>
      </c>
      <c r="H18" s="278" t="s">
        <v>67</v>
      </c>
      <c r="I18" s="268" t="s">
        <v>515</v>
      </c>
      <c r="J18" s="268"/>
      <c r="K18" s="268"/>
      <c r="L18" s="268"/>
      <c r="M18" s="268"/>
      <c r="N18" s="268"/>
      <c r="O18" s="269">
        <v>1</v>
      </c>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680"/>
      <c r="BG18" s="682">
        <v>0</v>
      </c>
      <c r="BH18" s="270">
        <v>0</v>
      </c>
      <c r="BI18" s="673">
        <v>0</v>
      </c>
      <c r="BJ18" s="677">
        <v>1</v>
      </c>
      <c r="BK18" s="678">
        <v>1</v>
      </c>
      <c r="BL18" s="988">
        <v>1</v>
      </c>
      <c r="BM18" s="679">
        <v>2.1276595744680851E-2</v>
      </c>
      <c r="BN18" s="271">
        <f t="shared" si="0"/>
        <v>2.1276595744680851E-2</v>
      </c>
      <c r="BO18" s="990" t="s">
        <v>1163</v>
      </c>
    </row>
    <row r="19" spans="1:67" s="62" customFormat="1" ht="55.5">
      <c r="A19" s="266">
        <v>14</v>
      </c>
      <c r="B19" s="273" t="s">
        <v>544</v>
      </c>
      <c r="C19" s="274" t="s">
        <v>510</v>
      </c>
      <c r="D19" s="267" t="s">
        <v>545</v>
      </c>
      <c r="E19" s="267" t="s">
        <v>546</v>
      </c>
      <c r="F19" s="267" t="s">
        <v>513</v>
      </c>
      <c r="G19" s="282" t="s">
        <v>514</v>
      </c>
      <c r="H19" s="267" t="s">
        <v>76</v>
      </c>
      <c r="I19" s="268" t="s">
        <v>515</v>
      </c>
      <c r="J19" s="268"/>
      <c r="K19" s="268"/>
      <c r="L19" s="268"/>
      <c r="M19" s="268"/>
      <c r="N19" s="268"/>
      <c r="O19" s="268"/>
      <c r="P19" s="268"/>
      <c r="Q19" s="268"/>
      <c r="R19" s="268"/>
      <c r="S19" s="268"/>
      <c r="T19" s="268"/>
      <c r="U19" s="268"/>
      <c r="V19" s="268"/>
      <c r="W19" s="268"/>
      <c r="X19" s="268"/>
      <c r="Y19" s="268"/>
      <c r="Z19" s="268"/>
      <c r="AA19" s="268"/>
      <c r="AB19" s="269">
        <v>1</v>
      </c>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680"/>
      <c r="BG19" s="672">
        <v>0</v>
      </c>
      <c r="BH19" s="264">
        <v>0</v>
      </c>
      <c r="BI19" s="673">
        <v>0</v>
      </c>
      <c r="BJ19" s="677">
        <v>1</v>
      </c>
      <c r="BK19" s="678">
        <v>1</v>
      </c>
      <c r="BL19" s="988">
        <v>1</v>
      </c>
      <c r="BM19" s="679">
        <v>2.1276595744680851E-2</v>
      </c>
      <c r="BN19" s="271">
        <f t="shared" si="0"/>
        <v>2.1276595744680851E-2</v>
      </c>
      <c r="BO19" s="991" t="s">
        <v>1145</v>
      </c>
    </row>
    <row r="20" spans="1:67" s="997" customFormat="1" ht="55.5">
      <c r="A20" s="266">
        <v>15</v>
      </c>
      <c r="B20" s="284" t="s">
        <v>547</v>
      </c>
      <c r="C20" s="285" t="s">
        <v>510</v>
      </c>
      <c r="D20" s="278" t="s">
        <v>548</v>
      </c>
      <c r="E20" s="278" t="s">
        <v>549</v>
      </c>
      <c r="F20" s="278" t="s">
        <v>513</v>
      </c>
      <c r="G20" s="282" t="s">
        <v>514</v>
      </c>
      <c r="H20" s="278" t="s">
        <v>317</v>
      </c>
      <c r="I20" s="993" t="s">
        <v>515</v>
      </c>
      <c r="J20" s="993"/>
      <c r="K20" s="993"/>
      <c r="L20" s="993"/>
      <c r="M20" s="993"/>
      <c r="N20" s="993"/>
      <c r="O20" s="994">
        <v>1</v>
      </c>
      <c r="P20" s="993"/>
      <c r="Q20" s="993"/>
      <c r="R20" s="993"/>
      <c r="S20" s="993"/>
      <c r="T20" s="993"/>
      <c r="U20" s="993"/>
      <c r="V20" s="993"/>
      <c r="W20" s="993"/>
      <c r="X20" s="993"/>
      <c r="Y20" s="993"/>
      <c r="Z20" s="993"/>
      <c r="AA20" s="993"/>
      <c r="AB20" s="993"/>
      <c r="AC20" s="993"/>
      <c r="AD20" s="993"/>
      <c r="AE20" s="993"/>
      <c r="AF20" s="993"/>
      <c r="AG20" s="993"/>
      <c r="AH20" s="994">
        <v>1</v>
      </c>
      <c r="AI20" s="993"/>
      <c r="AJ20" s="993"/>
      <c r="AK20" s="993"/>
      <c r="AL20" s="993"/>
      <c r="AM20" s="993"/>
      <c r="AN20" s="993"/>
      <c r="AO20" s="993"/>
      <c r="AP20" s="993"/>
      <c r="AQ20" s="993"/>
      <c r="AR20" s="993"/>
      <c r="AS20" s="993"/>
      <c r="AT20" s="993"/>
      <c r="AU20" s="993"/>
      <c r="AV20" s="993"/>
      <c r="AW20" s="993"/>
      <c r="AX20" s="993"/>
      <c r="AY20" s="993"/>
      <c r="AZ20" s="993"/>
      <c r="BA20" s="993"/>
      <c r="BB20" s="993"/>
      <c r="BC20" s="993"/>
      <c r="BD20" s="993"/>
      <c r="BE20" s="994">
        <v>1</v>
      </c>
      <c r="BF20" s="995"/>
      <c r="BG20" s="682">
        <v>0</v>
      </c>
      <c r="BH20" s="270">
        <v>0.5</v>
      </c>
      <c r="BI20" s="673">
        <v>0</v>
      </c>
      <c r="BJ20" s="677">
        <v>0.5</v>
      </c>
      <c r="BK20" s="678">
        <v>1</v>
      </c>
      <c r="BL20" s="988">
        <v>0.5</v>
      </c>
      <c r="BM20" s="679">
        <v>2.1276595744680851E-2</v>
      </c>
      <c r="BN20" s="271">
        <f t="shared" si="0"/>
        <v>1.0638297872340425E-2</v>
      </c>
      <c r="BO20" s="996" t="s">
        <v>1146</v>
      </c>
    </row>
    <row r="21" spans="1:67" s="62" customFormat="1" ht="55.5">
      <c r="A21" s="266">
        <v>16</v>
      </c>
      <c r="B21" s="284" t="s">
        <v>550</v>
      </c>
      <c r="C21" s="285" t="s">
        <v>510</v>
      </c>
      <c r="D21" s="275" t="s">
        <v>551</v>
      </c>
      <c r="E21" s="278" t="s">
        <v>552</v>
      </c>
      <c r="F21" s="267" t="s">
        <v>513</v>
      </c>
      <c r="G21" s="282" t="s">
        <v>514</v>
      </c>
      <c r="H21" s="267" t="s">
        <v>76</v>
      </c>
      <c r="I21" s="268" t="s">
        <v>515</v>
      </c>
      <c r="J21" s="268"/>
      <c r="K21" s="268"/>
      <c r="L21" s="268"/>
      <c r="M21" s="268"/>
      <c r="N21" s="268"/>
      <c r="O21" s="268"/>
      <c r="P21" s="268"/>
      <c r="Q21" s="268"/>
      <c r="R21" s="268"/>
      <c r="S21" s="268"/>
      <c r="T21" s="268"/>
      <c r="U21" s="268"/>
      <c r="V21" s="268"/>
      <c r="W21" s="268"/>
      <c r="X21" s="268"/>
      <c r="Y21" s="268"/>
      <c r="Z21" s="269">
        <v>1</v>
      </c>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680"/>
      <c r="BG21" s="672">
        <v>0</v>
      </c>
      <c r="BH21" s="264">
        <v>0</v>
      </c>
      <c r="BI21" s="673">
        <v>0</v>
      </c>
      <c r="BJ21" s="677">
        <v>1</v>
      </c>
      <c r="BK21" s="678">
        <v>1</v>
      </c>
      <c r="BL21" s="988">
        <v>1</v>
      </c>
      <c r="BM21" s="679">
        <v>2.1276595744680851E-2</v>
      </c>
      <c r="BN21" s="271">
        <f t="shared" si="0"/>
        <v>2.1276595744680851E-2</v>
      </c>
      <c r="BO21" s="991" t="s">
        <v>1147</v>
      </c>
    </row>
    <row r="22" spans="1:67" s="999" customFormat="1" ht="57">
      <c r="A22" s="266">
        <v>17</v>
      </c>
      <c r="B22" s="284" t="s">
        <v>550</v>
      </c>
      <c r="C22" s="285"/>
      <c r="D22" s="278" t="s">
        <v>553</v>
      </c>
      <c r="E22" s="278" t="s">
        <v>554</v>
      </c>
      <c r="F22" s="278" t="s">
        <v>513</v>
      </c>
      <c r="G22" s="282" t="s">
        <v>514</v>
      </c>
      <c r="H22" s="278" t="s">
        <v>555</v>
      </c>
      <c r="I22" s="993" t="s">
        <v>515</v>
      </c>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3"/>
      <c r="AM22" s="993"/>
      <c r="AN22" s="993"/>
      <c r="AO22" s="993"/>
      <c r="AP22" s="993"/>
      <c r="AQ22" s="993"/>
      <c r="AR22" s="993"/>
      <c r="AS22" s="993"/>
      <c r="AT22" s="993"/>
      <c r="AU22" s="993"/>
      <c r="AV22" s="993"/>
      <c r="AW22" s="993"/>
      <c r="AX22" s="993"/>
      <c r="AY22" s="993"/>
      <c r="AZ22" s="993"/>
      <c r="BA22" s="993"/>
      <c r="BB22" s="994">
        <v>1</v>
      </c>
      <c r="BC22" s="993"/>
      <c r="BD22" s="993"/>
      <c r="BE22" s="993"/>
      <c r="BF22" s="998"/>
      <c r="BG22" s="682">
        <v>0</v>
      </c>
      <c r="BH22" s="270">
        <v>1</v>
      </c>
      <c r="BI22" s="673">
        <v>0</v>
      </c>
      <c r="BJ22" s="677">
        <v>0</v>
      </c>
      <c r="BK22" s="678">
        <v>1</v>
      </c>
      <c r="BL22" s="988">
        <v>0</v>
      </c>
      <c r="BM22" s="679">
        <v>2.1276595744680851E-2</v>
      </c>
      <c r="BN22" s="271">
        <f t="shared" si="0"/>
        <v>0</v>
      </c>
      <c r="BO22" s="695"/>
    </row>
    <row r="23" spans="1:67" s="62" customFormat="1" ht="99.75">
      <c r="A23" s="266">
        <v>18</v>
      </c>
      <c r="B23" s="284" t="s">
        <v>550</v>
      </c>
      <c r="C23" s="285"/>
      <c r="D23" s="267" t="s">
        <v>556</v>
      </c>
      <c r="E23" s="278" t="s">
        <v>557</v>
      </c>
      <c r="F23" s="267" t="s">
        <v>513</v>
      </c>
      <c r="G23" s="282" t="s">
        <v>514</v>
      </c>
      <c r="H23" s="267" t="s">
        <v>76</v>
      </c>
      <c r="I23" s="268" t="s">
        <v>515</v>
      </c>
      <c r="J23" s="268"/>
      <c r="K23" s="268"/>
      <c r="L23" s="268"/>
      <c r="M23" s="268"/>
      <c r="N23" s="268"/>
      <c r="O23" s="268"/>
      <c r="P23" s="268"/>
      <c r="Q23" s="268"/>
      <c r="R23" s="268"/>
      <c r="S23" s="268"/>
      <c r="T23" s="268"/>
      <c r="U23" s="268"/>
      <c r="V23" s="268"/>
      <c r="W23" s="268"/>
      <c r="X23" s="268"/>
      <c r="Y23" s="268"/>
      <c r="Z23" s="269">
        <v>1</v>
      </c>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680"/>
      <c r="BG23" s="672">
        <v>0</v>
      </c>
      <c r="BH23" s="264">
        <v>0</v>
      </c>
      <c r="BI23" s="673">
        <v>0</v>
      </c>
      <c r="BJ23" s="677">
        <v>1</v>
      </c>
      <c r="BK23" s="678">
        <v>1</v>
      </c>
      <c r="BL23" s="988">
        <v>1</v>
      </c>
      <c r="BM23" s="679">
        <v>2.1276595744680851E-2</v>
      </c>
      <c r="BN23" s="271">
        <f t="shared" si="0"/>
        <v>2.1276595744680851E-2</v>
      </c>
      <c r="BO23" s="695" t="s">
        <v>1164</v>
      </c>
    </row>
    <row r="24" spans="1:67" s="62" customFormat="1" ht="55.5">
      <c r="A24" s="266">
        <v>19</v>
      </c>
      <c r="B24" s="284" t="s">
        <v>558</v>
      </c>
      <c r="C24" s="285" t="s">
        <v>510</v>
      </c>
      <c r="D24" s="275" t="s">
        <v>559</v>
      </c>
      <c r="E24" s="278" t="s">
        <v>560</v>
      </c>
      <c r="F24" s="267" t="s">
        <v>513</v>
      </c>
      <c r="G24" s="282" t="s">
        <v>514</v>
      </c>
      <c r="H24" s="267" t="s">
        <v>76</v>
      </c>
      <c r="I24" s="268" t="s">
        <v>515</v>
      </c>
      <c r="J24" s="268"/>
      <c r="K24" s="268"/>
      <c r="L24" s="268"/>
      <c r="M24" s="268"/>
      <c r="N24" s="268"/>
      <c r="O24" s="268"/>
      <c r="P24" s="268"/>
      <c r="Q24" s="268"/>
      <c r="R24" s="268"/>
      <c r="S24" s="268"/>
      <c r="T24" s="268"/>
      <c r="U24" s="268"/>
      <c r="V24" s="268"/>
      <c r="W24" s="269">
        <v>1</v>
      </c>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680"/>
      <c r="BG24" s="672">
        <v>0</v>
      </c>
      <c r="BH24" s="264">
        <v>0</v>
      </c>
      <c r="BI24" s="673">
        <v>0</v>
      </c>
      <c r="BJ24" s="677">
        <v>1</v>
      </c>
      <c r="BK24" s="678">
        <v>1</v>
      </c>
      <c r="BL24" s="988">
        <v>1</v>
      </c>
      <c r="BM24" s="679">
        <v>2.1276595744680851E-2</v>
      </c>
      <c r="BN24" s="271">
        <f t="shared" si="0"/>
        <v>2.1276595744680851E-2</v>
      </c>
      <c r="BO24" s="695" t="s">
        <v>1165</v>
      </c>
    </row>
    <row r="25" spans="1:67" s="62" customFormat="1" ht="38.25">
      <c r="A25" s="266">
        <v>20</v>
      </c>
      <c r="B25" s="284" t="s">
        <v>561</v>
      </c>
      <c r="C25" s="285"/>
      <c r="D25" s="275" t="s">
        <v>562</v>
      </c>
      <c r="E25" s="278" t="s">
        <v>563</v>
      </c>
      <c r="F25" s="267" t="s">
        <v>513</v>
      </c>
      <c r="G25" s="282" t="s">
        <v>514</v>
      </c>
      <c r="H25" s="267" t="s">
        <v>76</v>
      </c>
      <c r="I25" s="268" t="s">
        <v>515</v>
      </c>
      <c r="J25" s="268"/>
      <c r="K25" s="268"/>
      <c r="L25" s="268"/>
      <c r="M25" s="268"/>
      <c r="N25" s="268"/>
      <c r="O25" s="268"/>
      <c r="P25" s="268"/>
      <c r="Q25" s="268"/>
      <c r="R25" s="268"/>
      <c r="S25" s="268"/>
      <c r="T25" s="268"/>
      <c r="U25" s="268"/>
      <c r="V25" s="268"/>
      <c r="W25" s="268"/>
      <c r="X25" s="268"/>
      <c r="Y25" s="269">
        <v>1</v>
      </c>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680"/>
      <c r="BG25" s="672">
        <v>0</v>
      </c>
      <c r="BH25" s="264">
        <v>0</v>
      </c>
      <c r="BI25" s="673">
        <v>0</v>
      </c>
      <c r="BJ25" s="677">
        <v>1</v>
      </c>
      <c r="BK25" s="678">
        <v>1</v>
      </c>
      <c r="BL25" s="988">
        <v>1</v>
      </c>
      <c r="BM25" s="679">
        <v>2.1276595744680851E-2</v>
      </c>
      <c r="BN25" s="271">
        <f t="shared" si="0"/>
        <v>2.1276595744680851E-2</v>
      </c>
      <c r="BO25" s="991" t="s">
        <v>1166</v>
      </c>
    </row>
    <row r="26" spans="1:67" s="62" customFormat="1" ht="57">
      <c r="A26" s="266">
        <v>21</v>
      </c>
      <c r="B26" s="284" t="s">
        <v>564</v>
      </c>
      <c r="C26" s="285"/>
      <c r="D26" s="275" t="s">
        <v>565</v>
      </c>
      <c r="E26" s="278" t="s">
        <v>566</v>
      </c>
      <c r="F26" s="267" t="s">
        <v>513</v>
      </c>
      <c r="G26" s="282" t="s">
        <v>514</v>
      </c>
      <c r="H26" s="267" t="s">
        <v>76</v>
      </c>
      <c r="I26" s="268" t="s">
        <v>515</v>
      </c>
      <c r="J26" s="268"/>
      <c r="K26" s="268"/>
      <c r="L26" s="268"/>
      <c r="M26" s="268"/>
      <c r="N26" s="268"/>
      <c r="O26" s="268"/>
      <c r="P26" s="268"/>
      <c r="Q26" s="268"/>
      <c r="R26" s="268"/>
      <c r="S26" s="268"/>
      <c r="T26" s="268"/>
      <c r="U26" s="268"/>
      <c r="V26" s="269">
        <v>1</v>
      </c>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680"/>
      <c r="BG26" s="672">
        <v>0</v>
      </c>
      <c r="BH26" s="264">
        <v>0</v>
      </c>
      <c r="BI26" s="673">
        <v>0</v>
      </c>
      <c r="BJ26" s="677">
        <v>1</v>
      </c>
      <c r="BK26" s="678">
        <v>1</v>
      </c>
      <c r="BL26" s="988">
        <v>1</v>
      </c>
      <c r="BM26" s="679">
        <v>2.1276595744680851E-2</v>
      </c>
      <c r="BN26" s="271">
        <f t="shared" si="0"/>
        <v>2.1276595744680851E-2</v>
      </c>
      <c r="BO26" s="695" t="s">
        <v>1167</v>
      </c>
    </row>
    <row r="27" spans="1:67" ht="57">
      <c r="A27" s="266">
        <v>22</v>
      </c>
      <c r="B27" s="284" t="s">
        <v>567</v>
      </c>
      <c r="C27" s="286" t="s">
        <v>568</v>
      </c>
      <c r="D27" s="275" t="s">
        <v>1168</v>
      </c>
      <c r="E27" s="278" t="s">
        <v>569</v>
      </c>
      <c r="F27" s="267" t="s">
        <v>513</v>
      </c>
      <c r="G27" s="282" t="s">
        <v>514</v>
      </c>
      <c r="H27" s="267" t="s">
        <v>76</v>
      </c>
      <c r="I27" s="268" t="s">
        <v>515</v>
      </c>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9">
        <v>1</v>
      </c>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9">
        <v>1</v>
      </c>
      <c r="BF27" s="684"/>
      <c r="BG27" s="672">
        <v>0</v>
      </c>
      <c r="BH27" s="264">
        <v>0</v>
      </c>
      <c r="BI27" s="673">
        <v>0</v>
      </c>
      <c r="BJ27" s="677">
        <v>1</v>
      </c>
      <c r="BK27" s="678">
        <v>1</v>
      </c>
      <c r="BL27" s="988">
        <v>1</v>
      </c>
      <c r="BM27" s="679">
        <v>2.1276595744680851E-2</v>
      </c>
      <c r="BN27" s="271">
        <f t="shared" si="0"/>
        <v>2.1276595744680851E-2</v>
      </c>
      <c r="BO27" s="695" t="s">
        <v>1169</v>
      </c>
    </row>
    <row r="28" spans="1:67" s="287" customFormat="1" ht="43.5">
      <c r="A28" s="266">
        <v>24</v>
      </c>
      <c r="B28" s="284" t="s">
        <v>570</v>
      </c>
      <c r="C28" s="286" t="s">
        <v>568</v>
      </c>
      <c r="D28" s="275" t="s">
        <v>571</v>
      </c>
      <c r="E28" s="278" t="s">
        <v>572</v>
      </c>
      <c r="F28" s="267" t="s">
        <v>513</v>
      </c>
      <c r="G28" s="282" t="s">
        <v>514</v>
      </c>
      <c r="H28" s="275" t="s">
        <v>76</v>
      </c>
      <c r="I28" s="268" t="s">
        <v>515</v>
      </c>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683"/>
      <c r="BG28" s="672">
        <v>0</v>
      </c>
      <c r="BH28" s="264">
        <v>0</v>
      </c>
      <c r="BI28" s="673">
        <v>0</v>
      </c>
      <c r="BJ28" s="677">
        <v>1</v>
      </c>
      <c r="BK28" s="678">
        <v>1</v>
      </c>
      <c r="BL28" s="988">
        <v>1</v>
      </c>
      <c r="BM28" s="679">
        <v>2.1276595744680851E-2</v>
      </c>
      <c r="BN28" s="271">
        <f t="shared" si="0"/>
        <v>2.1276595744680851E-2</v>
      </c>
      <c r="BO28" s="695" t="s">
        <v>1170</v>
      </c>
    </row>
    <row r="29" spans="1:67" s="287" customFormat="1" ht="42.75">
      <c r="A29" s="266">
        <v>25</v>
      </c>
      <c r="B29" s="284" t="s">
        <v>570</v>
      </c>
      <c r="C29" s="286"/>
      <c r="D29" s="275" t="s">
        <v>573</v>
      </c>
      <c r="E29" s="278" t="s">
        <v>574</v>
      </c>
      <c r="F29" s="267" t="s">
        <v>513</v>
      </c>
      <c r="G29" s="282" t="s">
        <v>514</v>
      </c>
      <c r="H29" s="278" t="s">
        <v>76</v>
      </c>
      <c r="I29" s="268" t="s">
        <v>515</v>
      </c>
      <c r="J29" s="268"/>
      <c r="K29" s="268"/>
      <c r="L29" s="268"/>
      <c r="M29" s="268"/>
      <c r="N29" s="268"/>
      <c r="O29" s="268"/>
      <c r="P29" s="268"/>
      <c r="Q29" s="268"/>
      <c r="R29" s="268"/>
      <c r="S29" s="268"/>
      <c r="T29" s="268"/>
      <c r="U29" s="269">
        <v>1</v>
      </c>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683"/>
      <c r="BG29" s="672">
        <v>0</v>
      </c>
      <c r="BH29" s="264">
        <v>0</v>
      </c>
      <c r="BI29" s="673">
        <v>0</v>
      </c>
      <c r="BJ29" s="677">
        <v>1</v>
      </c>
      <c r="BK29" s="678">
        <v>1</v>
      </c>
      <c r="BL29" s="988">
        <v>1</v>
      </c>
      <c r="BM29" s="679">
        <v>2.1276595744680851E-2</v>
      </c>
      <c r="BN29" s="271">
        <f t="shared" si="0"/>
        <v>2.1276595744680851E-2</v>
      </c>
      <c r="BO29" s="695" t="s">
        <v>1171</v>
      </c>
    </row>
    <row r="30" spans="1:67" ht="57">
      <c r="A30" s="266">
        <v>26</v>
      </c>
      <c r="B30" s="284" t="s">
        <v>575</v>
      </c>
      <c r="C30" s="286" t="s">
        <v>568</v>
      </c>
      <c r="D30" s="275" t="s">
        <v>576</v>
      </c>
      <c r="E30" s="267" t="s">
        <v>577</v>
      </c>
      <c r="F30" s="267" t="s">
        <v>513</v>
      </c>
      <c r="G30" s="282" t="s">
        <v>514</v>
      </c>
      <c r="H30" s="267" t="s">
        <v>76</v>
      </c>
      <c r="I30" s="268" t="s">
        <v>515</v>
      </c>
      <c r="J30" s="268"/>
      <c r="K30" s="268"/>
      <c r="L30" s="268"/>
      <c r="M30" s="268"/>
      <c r="N30" s="268"/>
      <c r="O30" s="268"/>
      <c r="P30" s="268"/>
      <c r="Q30" s="268"/>
      <c r="R30" s="268"/>
      <c r="S30" s="268"/>
      <c r="T30" s="268"/>
      <c r="U30" s="268"/>
      <c r="V30" s="268"/>
      <c r="W30" s="269">
        <v>1</v>
      </c>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684"/>
      <c r="BG30" s="672">
        <v>0</v>
      </c>
      <c r="BH30" s="264">
        <v>0</v>
      </c>
      <c r="BI30" s="673">
        <v>0</v>
      </c>
      <c r="BJ30" s="677">
        <v>1</v>
      </c>
      <c r="BK30" s="678">
        <v>1</v>
      </c>
      <c r="BL30" s="988">
        <v>1</v>
      </c>
      <c r="BM30" s="679">
        <v>2.1276595744680851E-2</v>
      </c>
      <c r="BN30" s="271">
        <f t="shared" si="0"/>
        <v>2.1276595744680851E-2</v>
      </c>
      <c r="BO30" s="695" t="s">
        <v>1172</v>
      </c>
    </row>
    <row r="31" spans="1:67" ht="43.5">
      <c r="A31" s="266">
        <v>27</v>
      </c>
      <c r="B31" s="284" t="s">
        <v>575</v>
      </c>
      <c r="C31" s="286" t="s">
        <v>568</v>
      </c>
      <c r="D31" s="275" t="s">
        <v>578</v>
      </c>
      <c r="E31" s="267" t="s">
        <v>577</v>
      </c>
      <c r="F31" s="267" t="s">
        <v>513</v>
      </c>
      <c r="G31" s="282" t="s">
        <v>514</v>
      </c>
      <c r="H31" s="267" t="s">
        <v>76</v>
      </c>
      <c r="I31" s="268" t="s">
        <v>515</v>
      </c>
      <c r="J31" s="268"/>
      <c r="K31" s="268"/>
      <c r="L31" s="268"/>
      <c r="M31" s="268"/>
      <c r="N31" s="268"/>
      <c r="O31" s="268"/>
      <c r="P31" s="268"/>
      <c r="Q31" s="268"/>
      <c r="R31" s="268"/>
      <c r="S31" s="268"/>
      <c r="T31" s="268"/>
      <c r="U31" s="268"/>
      <c r="V31" s="268"/>
      <c r="W31" s="269">
        <v>1</v>
      </c>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684"/>
      <c r="BG31" s="672">
        <v>0</v>
      </c>
      <c r="BH31" s="264">
        <v>0</v>
      </c>
      <c r="BI31" s="673">
        <v>0</v>
      </c>
      <c r="BJ31" s="677">
        <v>1</v>
      </c>
      <c r="BK31" s="678">
        <v>1</v>
      </c>
      <c r="BL31" s="988">
        <v>1</v>
      </c>
      <c r="BM31" s="679">
        <v>2.1276595744680851E-2</v>
      </c>
      <c r="BN31" s="271">
        <f t="shared" si="0"/>
        <v>2.1276595744680851E-2</v>
      </c>
      <c r="BO31" s="695" t="s">
        <v>1173</v>
      </c>
    </row>
    <row r="32" spans="1:67" ht="43.5">
      <c r="A32" s="266">
        <v>28</v>
      </c>
      <c r="B32" s="284" t="s">
        <v>575</v>
      </c>
      <c r="C32" s="286" t="s">
        <v>568</v>
      </c>
      <c r="D32" s="275" t="s">
        <v>579</v>
      </c>
      <c r="E32" s="267" t="s">
        <v>577</v>
      </c>
      <c r="F32" s="267" t="s">
        <v>513</v>
      </c>
      <c r="G32" s="282" t="s">
        <v>514</v>
      </c>
      <c r="H32" s="267" t="s">
        <v>76</v>
      </c>
      <c r="I32" s="268" t="s">
        <v>515</v>
      </c>
      <c r="J32" s="268"/>
      <c r="K32" s="268"/>
      <c r="L32" s="268"/>
      <c r="M32" s="268"/>
      <c r="N32" s="268"/>
      <c r="O32" s="268"/>
      <c r="P32" s="268"/>
      <c r="Q32" s="268"/>
      <c r="R32" s="268"/>
      <c r="S32" s="268"/>
      <c r="T32" s="268"/>
      <c r="U32" s="268"/>
      <c r="V32" s="268"/>
      <c r="W32" s="269">
        <v>1</v>
      </c>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684"/>
      <c r="BG32" s="672">
        <v>0</v>
      </c>
      <c r="BH32" s="264">
        <v>0</v>
      </c>
      <c r="BI32" s="673">
        <v>0</v>
      </c>
      <c r="BJ32" s="677">
        <v>1</v>
      </c>
      <c r="BK32" s="678">
        <v>1</v>
      </c>
      <c r="BL32" s="988">
        <v>1</v>
      </c>
      <c r="BM32" s="679">
        <v>2.1276595744680851E-2</v>
      </c>
      <c r="BN32" s="271">
        <f t="shared" si="0"/>
        <v>2.1276595744680851E-2</v>
      </c>
      <c r="BO32" s="695" t="s">
        <v>1174</v>
      </c>
    </row>
    <row r="33" spans="1:67" s="470" customFormat="1" ht="43.5">
      <c r="A33" s="266">
        <v>29</v>
      </c>
      <c r="B33" s="284" t="s">
        <v>575</v>
      </c>
      <c r="C33" s="286" t="s">
        <v>568</v>
      </c>
      <c r="D33" s="278" t="s">
        <v>580</v>
      </c>
      <c r="E33" s="278" t="s">
        <v>577</v>
      </c>
      <c r="F33" s="278" t="s">
        <v>513</v>
      </c>
      <c r="G33" s="282" t="s">
        <v>514</v>
      </c>
      <c r="H33" s="278" t="s">
        <v>76</v>
      </c>
      <c r="I33" s="993" t="s">
        <v>515</v>
      </c>
      <c r="J33" s="993"/>
      <c r="K33" s="993"/>
      <c r="L33" s="993"/>
      <c r="M33" s="993"/>
      <c r="N33" s="993"/>
      <c r="O33" s="993"/>
      <c r="P33" s="993"/>
      <c r="Q33" s="993"/>
      <c r="R33" s="993"/>
      <c r="S33" s="993"/>
      <c r="T33" s="993"/>
      <c r="U33" s="993"/>
      <c r="V33" s="993"/>
      <c r="W33" s="994">
        <v>1</v>
      </c>
      <c r="X33" s="993"/>
      <c r="Y33" s="993"/>
      <c r="Z33" s="993"/>
      <c r="AA33" s="993"/>
      <c r="AB33" s="993"/>
      <c r="AC33" s="993"/>
      <c r="AD33" s="993"/>
      <c r="AE33" s="993"/>
      <c r="AF33" s="993"/>
      <c r="AG33" s="993"/>
      <c r="AH33" s="993"/>
      <c r="AI33" s="993"/>
      <c r="AJ33" s="993"/>
      <c r="AK33" s="993"/>
      <c r="AL33" s="993"/>
      <c r="AM33" s="993"/>
      <c r="AN33" s="993"/>
      <c r="AO33" s="993"/>
      <c r="AP33" s="993"/>
      <c r="AQ33" s="993"/>
      <c r="AR33" s="993"/>
      <c r="AS33" s="993"/>
      <c r="AT33" s="993"/>
      <c r="AU33" s="993"/>
      <c r="AV33" s="993"/>
      <c r="AW33" s="993"/>
      <c r="AX33" s="993"/>
      <c r="AY33" s="993"/>
      <c r="AZ33" s="993"/>
      <c r="BA33" s="993"/>
      <c r="BB33" s="993"/>
      <c r="BC33" s="993"/>
      <c r="BD33" s="993"/>
      <c r="BE33" s="993"/>
      <c r="BF33" s="1000"/>
      <c r="BG33" s="672">
        <v>0</v>
      </c>
      <c r="BH33" s="264">
        <v>0</v>
      </c>
      <c r="BI33" s="673">
        <v>0</v>
      </c>
      <c r="BJ33" s="677">
        <v>0</v>
      </c>
      <c r="BK33" s="678">
        <v>1</v>
      </c>
      <c r="BL33" s="988">
        <v>0</v>
      </c>
      <c r="BM33" s="679">
        <v>2.1276595744680851E-2</v>
      </c>
      <c r="BN33" s="271">
        <f t="shared" si="0"/>
        <v>0</v>
      </c>
      <c r="BO33" s="695" t="s">
        <v>1148</v>
      </c>
    </row>
    <row r="34" spans="1:67" s="470" customFormat="1" ht="43.5">
      <c r="A34" s="266">
        <v>30</v>
      </c>
      <c r="B34" s="284" t="s">
        <v>575</v>
      </c>
      <c r="C34" s="286" t="s">
        <v>568</v>
      </c>
      <c r="D34" s="278" t="s">
        <v>581</v>
      </c>
      <c r="E34" s="278" t="s">
        <v>577</v>
      </c>
      <c r="F34" s="278" t="s">
        <v>513</v>
      </c>
      <c r="G34" s="282" t="s">
        <v>514</v>
      </c>
      <c r="H34" s="278" t="s">
        <v>76</v>
      </c>
      <c r="I34" s="993" t="s">
        <v>515</v>
      </c>
      <c r="J34" s="993"/>
      <c r="K34" s="993"/>
      <c r="L34" s="993"/>
      <c r="M34" s="993"/>
      <c r="N34" s="993"/>
      <c r="O34" s="993"/>
      <c r="P34" s="993"/>
      <c r="Q34" s="993"/>
      <c r="R34" s="993"/>
      <c r="S34" s="993"/>
      <c r="T34" s="993"/>
      <c r="U34" s="993"/>
      <c r="V34" s="993"/>
      <c r="W34" s="994">
        <v>1</v>
      </c>
      <c r="X34" s="993"/>
      <c r="Y34" s="993"/>
      <c r="Z34" s="993"/>
      <c r="AA34" s="993"/>
      <c r="AB34" s="993"/>
      <c r="AC34" s="993"/>
      <c r="AD34" s="993"/>
      <c r="AE34" s="993"/>
      <c r="AF34" s="993"/>
      <c r="AG34" s="993"/>
      <c r="AH34" s="993"/>
      <c r="AI34" s="993"/>
      <c r="AJ34" s="993"/>
      <c r="AK34" s="993"/>
      <c r="AL34" s="993"/>
      <c r="AM34" s="993"/>
      <c r="AN34" s="993"/>
      <c r="AO34" s="993"/>
      <c r="AP34" s="993"/>
      <c r="AQ34" s="993"/>
      <c r="AR34" s="993"/>
      <c r="AS34" s="993"/>
      <c r="AT34" s="993"/>
      <c r="AU34" s="993"/>
      <c r="AV34" s="993"/>
      <c r="AW34" s="993"/>
      <c r="AX34" s="993"/>
      <c r="AY34" s="993"/>
      <c r="AZ34" s="993"/>
      <c r="BA34" s="993"/>
      <c r="BB34" s="993"/>
      <c r="BC34" s="993"/>
      <c r="BD34" s="993"/>
      <c r="BE34" s="993"/>
      <c r="BF34" s="1000"/>
      <c r="BG34" s="672">
        <v>0</v>
      </c>
      <c r="BH34" s="264">
        <v>0</v>
      </c>
      <c r="BI34" s="673">
        <v>0</v>
      </c>
      <c r="BJ34" s="677">
        <v>0</v>
      </c>
      <c r="BK34" s="678">
        <v>1</v>
      </c>
      <c r="BL34" s="988">
        <v>0</v>
      </c>
      <c r="BM34" s="679">
        <v>2.1276595744680851E-2</v>
      </c>
      <c r="BN34" s="271">
        <f t="shared" si="0"/>
        <v>0</v>
      </c>
      <c r="BO34" s="695" t="s">
        <v>1149</v>
      </c>
    </row>
    <row r="35" spans="1:67" ht="43.5">
      <c r="A35" s="266">
        <v>31</v>
      </c>
      <c r="B35" s="284" t="s">
        <v>582</v>
      </c>
      <c r="C35" s="286" t="s">
        <v>568</v>
      </c>
      <c r="D35" s="275" t="s">
        <v>583</v>
      </c>
      <c r="E35" s="267" t="s">
        <v>584</v>
      </c>
      <c r="F35" s="267" t="s">
        <v>513</v>
      </c>
      <c r="G35" s="282" t="s">
        <v>514</v>
      </c>
      <c r="H35" s="267" t="s">
        <v>76</v>
      </c>
      <c r="I35" s="268" t="s">
        <v>515</v>
      </c>
      <c r="J35" s="268"/>
      <c r="K35" s="268"/>
      <c r="L35" s="268"/>
      <c r="M35" s="268"/>
      <c r="N35" s="268"/>
      <c r="O35" s="268"/>
      <c r="P35" s="268"/>
      <c r="Q35" s="268"/>
      <c r="R35" s="268"/>
      <c r="S35" s="268"/>
      <c r="T35" s="268"/>
      <c r="U35" s="268"/>
      <c r="V35" s="269">
        <v>1</v>
      </c>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684"/>
      <c r="BG35" s="672">
        <v>0</v>
      </c>
      <c r="BH35" s="264">
        <v>0</v>
      </c>
      <c r="BI35" s="673">
        <v>0</v>
      </c>
      <c r="BJ35" s="677">
        <v>1</v>
      </c>
      <c r="BK35" s="678">
        <v>1</v>
      </c>
      <c r="BL35" s="988">
        <v>1</v>
      </c>
      <c r="BM35" s="679">
        <v>2.1276595744680851E-2</v>
      </c>
      <c r="BN35" s="271">
        <f t="shared" si="0"/>
        <v>2.1276595744680851E-2</v>
      </c>
      <c r="BO35" s="695" t="s">
        <v>1175</v>
      </c>
    </row>
    <row r="36" spans="1:67" s="470" customFormat="1" ht="43.5">
      <c r="A36" s="266">
        <v>32</v>
      </c>
      <c r="B36" s="284" t="s">
        <v>585</v>
      </c>
      <c r="C36" s="286" t="s">
        <v>568</v>
      </c>
      <c r="D36" s="278" t="s">
        <v>586</v>
      </c>
      <c r="E36" s="278" t="s">
        <v>587</v>
      </c>
      <c r="F36" s="278" t="s">
        <v>513</v>
      </c>
      <c r="G36" s="282" t="s">
        <v>514</v>
      </c>
      <c r="H36" s="278" t="s">
        <v>82</v>
      </c>
      <c r="I36" s="993" t="s">
        <v>515</v>
      </c>
      <c r="J36" s="993"/>
      <c r="K36" s="993"/>
      <c r="L36" s="993"/>
      <c r="M36" s="993"/>
      <c r="N36" s="993"/>
      <c r="O36" s="993"/>
      <c r="P36" s="993"/>
      <c r="Q36" s="993"/>
      <c r="R36" s="993"/>
      <c r="S36" s="993"/>
      <c r="T36" s="993"/>
      <c r="U36" s="993"/>
      <c r="V36" s="993"/>
      <c r="W36" s="993"/>
      <c r="X36" s="993"/>
      <c r="Y36" s="993"/>
      <c r="Z36" s="993"/>
      <c r="AA36" s="993"/>
      <c r="AB36" s="993"/>
      <c r="AC36" s="993"/>
      <c r="AD36" s="993"/>
      <c r="AE36" s="993"/>
      <c r="AF36" s="993"/>
      <c r="AG36" s="993"/>
      <c r="AH36" s="993"/>
      <c r="AI36" s="993"/>
      <c r="AJ36" s="993"/>
      <c r="AK36" s="993"/>
      <c r="AL36" s="993"/>
      <c r="AM36" s="993"/>
      <c r="AN36" s="993"/>
      <c r="AO36" s="993"/>
      <c r="AP36" s="993"/>
      <c r="AQ36" s="993"/>
      <c r="AR36" s="993"/>
      <c r="AS36" s="993"/>
      <c r="AT36" s="993"/>
      <c r="AU36" s="993"/>
      <c r="AV36" s="993"/>
      <c r="AW36" s="993"/>
      <c r="AX36" s="993"/>
      <c r="AY36" s="993"/>
      <c r="AZ36" s="993"/>
      <c r="BA36" s="993"/>
      <c r="BB36" s="993"/>
      <c r="BC36" s="993"/>
      <c r="BD36" s="993"/>
      <c r="BE36" s="993"/>
      <c r="BF36" s="1000"/>
      <c r="BG36" s="682">
        <v>0</v>
      </c>
      <c r="BH36" s="270">
        <v>0</v>
      </c>
      <c r="BI36" s="673">
        <v>0</v>
      </c>
      <c r="BJ36" s="677">
        <v>0</v>
      </c>
      <c r="BK36" s="678">
        <v>1</v>
      </c>
      <c r="BL36" s="988">
        <v>0</v>
      </c>
      <c r="BM36" s="679">
        <v>2.1276595744680851E-2</v>
      </c>
      <c r="BN36" s="271">
        <f t="shared" si="0"/>
        <v>0</v>
      </c>
      <c r="BO36" s="695"/>
    </row>
    <row r="37" spans="1:67" ht="57">
      <c r="A37" s="266">
        <v>33</v>
      </c>
      <c r="B37" s="284" t="s">
        <v>588</v>
      </c>
      <c r="C37" s="286" t="s">
        <v>568</v>
      </c>
      <c r="D37" s="275" t="s">
        <v>589</v>
      </c>
      <c r="E37" s="276" t="s">
        <v>590</v>
      </c>
      <c r="F37" s="267" t="s">
        <v>513</v>
      </c>
      <c r="G37" s="282" t="s">
        <v>514</v>
      </c>
      <c r="H37" s="267" t="s">
        <v>76</v>
      </c>
      <c r="I37" s="268" t="s">
        <v>515</v>
      </c>
      <c r="J37" s="268"/>
      <c r="K37" s="268"/>
      <c r="L37" s="268"/>
      <c r="M37" s="268"/>
      <c r="N37" s="268"/>
      <c r="O37" s="268"/>
      <c r="P37" s="268"/>
      <c r="Q37" s="268"/>
      <c r="R37" s="268"/>
      <c r="S37" s="268"/>
      <c r="T37" s="268"/>
      <c r="U37" s="268"/>
      <c r="V37" s="268"/>
      <c r="W37" s="268"/>
      <c r="X37" s="269">
        <v>1</v>
      </c>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684"/>
      <c r="BG37" s="672">
        <v>0</v>
      </c>
      <c r="BH37" s="264">
        <v>0</v>
      </c>
      <c r="BI37" s="673">
        <v>0</v>
      </c>
      <c r="BJ37" s="677">
        <v>1</v>
      </c>
      <c r="BK37" s="678">
        <v>1</v>
      </c>
      <c r="BL37" s="988">
        <v>1</v>
      </c>
      <c r="BM37" s="679">
        <v>2.1276595744680851E-2</v>
      </c>
      <c r="BN37" s="271">
        <f t="shared" si="0"/>
        <v>2.1276595744680851E-2</v>
      </c>
      <c r="BO37" s="695" t="s">
        <v>1176</v>
      </c>
    </row>
    <row r="38" spans="1:67" ht="43.5">
      <c r="A38" s="266">
        <v>34</v>
      </c>
      <c r="B38" s="284" t="s">
        <v>588</v>
      </c>
      <c r="C38" s="286" t="s">
        <v>568</v>
      </c>
      <c r="D38" s="275" t="s">
        <v>591</v>
      </c>
      <c r="E38" s="278" t="s">
        <v>592</v>
      </c>
      <c r="F38" s="267" t="s">
        <v>513</v>
      </c>
      <c r="G38" s="282" t="s">
        <v>514</v>
      </c>
      <c r="H38" s="275" t="s">
        <v>85</v>
      </c>
      <c r="I38" s="268" t="s">
        <v>515</v>
      </c>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9">
        <v>1</v>
      </c>
      <c r="AW38" s="268"/>
      <c r="AX38" s="268"/>
      <c r="AY38" s="268"/>
      <c r="AZ38" s="268"/>
      <c r="BA38" s="268"/>
      <c r="BB38" s="268"/>
      <c r="BC38" s="268"/>
      <c r="BD38" s="268"/>
      <c r="BE38" s="268"/>
      <c r="BF38" s="684"/>
      <c r="BG38" s="682">
        <v>0</v>
      </c>
      <c r="BH38" s="270">
        <v>0</v>
      </c>
      <c r="BI38" s="673">
        <v>0</v>
      </c>
      <c r="BJ38" s="677">
        <v>1</v>
      </c>
      <c r="BK38" s="678">
        <v>1</v>
      </c>
      <c r="BL38" s="988">
        <v>1</v>
      </c>
      <c r="BM38" s="679">
        <v>2.1276595744680851E-2</v>
      </c>
      <c r="BN38" s="271">
        <f t="shared" si="0"/>
        <v>2.1276595744680851E-2</v>
      </c>
      <c r="BO38" s="695" t="s">
        <v>1177</v>
      </c>
    </row>
    <row r="39" spans="1:67" ht="57">
      <c r="A39" s="266">
        <v>35</v>
      </c>
      <c r="B39" s="284" t="s">
        <v>588</v>
      </c>
      <c r="C39" s="286" t="s">
        <v>568</v>
      </c>
      <c r="D39" s="275" t="s">
        <v>593</v>
      </c>
      <c r="E39" s="278" t="s">
        <v>594</v>
      </c>
      <c r="F39" s="267" t="s">
        <v>513</v>
      </c>
      <c r="G39" s="282" t="s">
        <v>514</v>
      </c>
      <c r="H39" s="278" t="s">
        <v>67</v>
      </c>
      <c r="I39" s="268" t="s">
        <v>515</v>
      </c>
      <c r="J39" s="268"/>
      <c r="K39" s="269">
        <v>1</v>
      </c>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684"/>
      <c r="BG39" s="682">
        <v>0</v>
      </c>
      <c r="BH39" s="270">
        <v>0</v>
      </c>
      <c r="BI39" s="673">
        <v>0</v>
      </c>
      <c r="BJ39" s="677">
        <v>1</v>
      </c>
      <c r="BK39" s="678">
        <v>1</v>
      </c>
      <c r="BL39" s="988">
        <v>1</v>
      </c>
      <c r="BM39" s="679">
        <v>2.1276595744680851E-2</v>
      </c>
      <c r="BN39" s="271">
        <f t="shared" si="0"/>
        <v>2.1276595744680851E-2</v>
      </c>
      <c r="BO39" s="990" t="s">
        <v>1178</v>
      </c>
    </row>
    <row r="40" spans="1:67" s="470" customFormat="1" ht="43.5">
      <c r="A40" s="266">
        <v>36</v>
      </c>
      <c r="B40" s="284" t="s">
        <v>1305</v>
      </c>
      <c r="C40" s="286" t="s">
        <v>568</v>
      </c>
      <c r="D40" s="278" t="s">
        <v>595</v>
      </c>
      <c r="E40" s="278" t="s">
        <v>596</v>
      </c>
      <c r="F40" s="278" t="s">
        <v>513</v>
      </c>
      <c r="G40" s="282" t="s">
        <v>514</v>
      </c>
      <c r="H40" s="278" t="s">
        <v>76</v>
      </c>
      <c r="I40" s="993" t="s">
        <v>515</v>
      </c>
      <c r="J40" s="993"/>
      <c r="K40" s="993"/>
      <c r="L40" s="993"/>
      <c r="M40" s="993"/>
      <c r="N40" s="993"/>
      <c r="O40" s="993"/>
      <c r="P40" s="993"/>
      <c r="Q40" s="993"/>
      <c r="R40" s="993"/>
      <c r="S40" s="993"/>
      <c r="T40" s="993"/>
      <c r="U40" s="993"/>
      <c r="V40" s="993"/>
      <c r="W40" s="993"/>
      <c r="X40" s="994">
        <v>1</v>
      </c>
      <c r="Y40" s="993"/>
      <c r="Z40" s="993"/>
      <c r="AA40" s="993"/>
      <c r="AB40" s="993"/>
      <c r="AC40" s="993"/>
      <c r="AD40" s="993"/>
      <c r="AE40" s="993"/>
      <c r="AF40" s="993"/>
      <c r="AG40" s="993"/>
      <c r="AH40" s="993"/>
      <c r="AI40" s="993"/>
      <c r="AJ40" s="993"/>
      <c r="AK40" s="993"/>
      <c r="AL40" s="993"/>
      <c r="AM40" s="993"/>
      <c r="AN40" s="993"/>
      <c r="AO40" s="993"/>
      <c r="AP40" s="993"/>
      <c r="AQ40" s="993"/>
      <c r="AR40" s="993"/>
      <c r="AS40" s="993"/>
      <c r="AT40" s="993"/>
      <c r="AU40" s="993"/>
      <c r="AV40" s="993"/>
      <c r="AW40" s="993"/>
      <c r="AX40" s="993"/>
      <c r="AY40" s="993"/>
      <c r="AZ40" s="993"/>
      <c r="BA40" s="993"/>
      <c r="BB40" s="993"/>
      <c r="BC40" s="993"/>
      <c r="BD40" s="993"/>
      <c r="BE40" s="993"/>
      <c r="BF40" s="1000"/>
      <c r="BG40" s="672">
        <v>0</v>
      </c>
      <c r="BH40" s="264">
        <v>0</v>
      </c>
      <c r="BI40" s="673">
        <v>0</v>
      </c>
      <c r="BJ40" s="677">
        <v>0</v>
      </c>
      <c r="BK40" s="678">
        <v>1</v>
      </c>
      <c r="BL40" s="988">
        <v>0</v>
      </c>
      <c r="BM40" s="679">
        <v>2.1276595744680851E-2</v>
      </c>
      <c r="BN40" s="271">
        <f t="shared" si="0"/>
        <v>0</v>
      </c>
      <c r="BO40" s="695"/>
    </row>
    <row r="41" spans="1:67" s="62" customFormat="1" ht="43.5">
      <c r="A41" s="266">
        <v>37</v>
      </c>
      <c r="B41" s="284" t="s">
        <v>597</v>
      </c>
      <c r="C41" s="286" t="s">
        <v>568</v>
      </c>
      <c r="D41" s="275" t="s">
        <v>598</v>
      </c>
      <c r="E41" s="278" t="s">
        <v>599</v>
      </c>
      <c r="F41" s="267" t="s">
        <v>513</v>
      </c>
      <c r="G41" s="282" t="s">
        <v>514</v>
      </c>
      <c r="H41" s="275" t="s">
        <v>317</v>
      </c>
      <c r="I41" s="268" t="s">
        <v>515</v>
      </c>
      <c r="J41" s="268"/>
      <c r="K41" s="268"/>
      <c r="L41" s="268"/>
      <c r="M41" s="268"/>
      <c r="N41" s="268"/>
      <c r="O41" s="268"/>
      <c r="P41" s="268"/>
      <c r="Q41" s="268"/>
      <c r="R41" s="268"/>
      <c r="S41" s="268"/>
      <c r="T41" s="268"/>
      <c r="U41" s="268"/>
      <c r="V41" s="268"/>
      <c r="W41" s="268"/>
      <c r="X41" s="269">
        <v>1</v>
      </c>
      <c r="Y41" s="268"/>
      <c r="Z41" s="268"/>
      <c r="AA41" s="268"/>
      <c r="AB41" s="268"/>
      <c r="AC41" s="268"/>
      <c r="AD41" s="268"/>
      <c r="AE41" s="268"/>
      <c r="AF41" s="268"/>
      <c r="AG41" s="269">
        <v>1</v>
      </c>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9">
        <v>1</v>
      </c>
      <c r="BF41" s="680"/>
      <c r="BG41" s="682">
        <v>0.5</v>
      </c>
      <c r="BH41" s="270">
        <v>0.5</v>
      </c>
      <c r="BI41" s="673">
        <v>1</v>
      </c>
      <c r="BJ41" s="677">
        <v>1.5</v>
      </c>
      <c r="BK41" s="678">
        <v>1</v>
      </c>
      <c r="BL41" s="988">
        <v>1</v>
      </c>
      <c r="BM41" s="679">
        <v>2.1276595744680851E-2</v>
      </c>
      <c r="BN41" s="271">
        <f t="shared" si="0"/>
        <v>2.1276595744680851E-2</v>
      </c>
      <c r="BO41" s="695" t="s">
        <v>1179</v>
      </c>
    </row>
    <row r="42" spans="1:67" ht="43.5">
      <c r="A42" s="266">
        <v>38</v>
      </c>
      <c r="B42" s="284" t="s">
        <v>600</v>
      </c>
      <c r="C42" s="286" t="s">
        <v>568</v>
      </c>
      <c r="D42" s="275" t="s">
        <v>1180</v>
      </c>
      <c r="E42" s="278" t="s">
        <v>601</v>
      </c>
      <c r="F42" s="267" t="s">
        <v>513</v>
      </c>
      <c r="G42" s="282" t="s">
        <v>514</v>
      </c>
      <c r="H42" s="278" t="s">
        <v>174</v>
      </c>
      <c r="I42" s="268" t="s">
        <v>515</v>
      </c>
      <c r="J42" s="269">
        <v>1</v>
      </c>
      <c r="K42" s="269">
        <v>1</v>
      </c>
      <c r="L42" s="269">
        <v>1</v>
      </c>
      <c r="M42" s="269">
        <v>1</v>
      </c>
      <c r="N42" s="269">
        <v>1</v>
      </c>
      <c r="O42" s="269">
        <v>1</v>
      </c>
      <c r="P42" s="269">
        <v>1</v>
      </c>
      <c r="Q42" s="269">
        <v>1</v>
      </c>
      <c r="R42" s="269">
        <v>1</v>
      </c>
      <c r="S42" s="269">
        <v>1</v>
      </c>
      <c r="T42" s="269">
        <v>1</v>
      </c>
      <c r="U42" s="269">
        <v>1</v>
      </c>
      <c r="V42" s="269">
        <v>1</v>
      </c>
      <c r="W42" s="269">
        <v>1</v>
      </c>
      <c r="X42" s="269">
        <v>1</v>
      </c>
      <c r="Y42" s="269">
        <v>1</v>
      </c>
      <c r="Z42" s="269">
        <v>1</v>
      </c>
      <c r="AA42" s="269">
        <v>1</v>
      </c>
      <c r="AB42" s="269">
        <v>1</v>
      </c>
      <c r="AC42" s="269">
        <v>1</v>
      </c>
      <c r="AD42" s="269">
        <v>1</v>
      </c>
      <c r="AE42" s="269">
        <v>1</v>
      </c>
      <c r="AF42" s="269">
        <v>1</v>
      </c>
      <c r="AG42" s="269">
        <v>1</v>
      </c>
      <c r="AH42" s="269">
        <v>1</v>
      </c>
      <c r="AI42" s="269">
        <v>1</v>
      </c>
      <c r="AJ42" s="269">
        <v>1</v>
      </c>
      <c r="AK42" s="269">
        <v>1</v>
      </c>
      <c r="AL42" s="269">
        <v>1</v>
      </c>
      <c r="AM42" s="269">
        <v>1</v>
      </c>
      <c r="AN42" s="269">
        <v>1</v>
      </c>
      <c r="AO42" s="269">
        <v>1</v>
      </c>
      <c r="AP42" s="269">
        <v>1</v>
      </c>
      <c r="AQ42" s="269">
        <v>1</v>
      </c>
      <c r="AR42" s="269">
        <v>1</v>
      </c>
      <c r="AS42" s="269">
        <v>1</v>
      </c>
      <c r="AT42" s="269">
        <v>1</v>
      </c>
      <c r="AU42" s="269">
        <v>1</v>
      </c>
      <c r="AV42" s="269">
        <v>1</v>
      </c>
      <c r="AW42" s="269">
        <v>1</v>
      </c>
      <c r="AX42" s="269">
        <v>1</v>
      </c>
      <c r="AY42" s="269">
        <v>1</v>
      </c>
      <c r="AZ42" s="269">
        <v>1</v>
      </c>
      <c r="BA42" s="269">
        <v>1</v>
      </c>
      <c r="BB42" s="269">
        <v>1</v>
      </c>
      <c r="BC42" s="269">
        <v>1</v>
      </c>
      <c r="BD42" s="269">
        <v>1</v>
      </c>
      <c r="BE42" s="269">
        <v>1</v>
      </c>
      <c r="BF42" s="697"/>
      <c r="BG42" s="682">
        <v>0.25</v>
      </c>
      <c r="BH42" s="270">
        <v>0.25</v>
      </c>
      <c r="BI42" s="673">
        <v>1</v>
      </c>
      <c r="BJ42" s="677">
        <v>1</v>
      </c>
      <c r="BK42" s="678">
        <v>1</v>
      </c>
      <c r="BL42" s="988">
        <v>1</v>
      </c>
      <c r="BM42" s="679">
        <v>2.1276595744680851E-2</v>
      </c>
      <c r="BN42" s="271">
        <f t="shared" si="0"/>
        <v>2.1276595744680851E-2</v>
      </c>
      <c r="BO42" s="990" t="s">
        <v>1181</v>
      </c>
    </row>
    <row r="43" spans="1:67" s="470" customFormat="1" ht="43.5">
      <c r="A43" s="266">
        <v>39</v>
      </c>
      <c r="B43" s="284" t="s">
        <v>602</v>
      </c>
      <c r="C43" s="286" t="s">
        <v>568</v>
      </c>
      <c r="D43" s="278" t="s">
        <v>603</v>
      </c>
      <c r="E43" s="278" t="s">
        <v>599</v>
      </c>
      <c r="F43" s="278" t="s">
        <v>513</v>
      </c>
      <c r="G43" s="282" t="s">
        <v>514</v>
      </c>
      <c r="H43" s="278" t="s">
        <v>76</v>
      </c>
      <c r="I43" s="993" t="s">
        <v>515</v>
      </c>
      <c r="J43" s="993"/>
      <c r="K43" s="993"/>
      <c r="L43" s="993"/>
      <c r="M43" s="993"/>
      <c r="N43" s="993"/>
      <c r="O43" s="993"/>
      <c r="P43" s="993"/>
      <c r="Q43" s="993"/>
      <c r="R43" s="993"/>
      <c r="S43" s="993"/>
      <c r="T43" s="993"/>
      <c r="U43" s="993"/>
      <c r="V43" s="993"/>
      <c r="W43" s="993"/>
      <c r="X43" s="993"/>
      <c r="Y43" s="993"/>
      <c r="Z43" s="993"/>
      <c r="AA43" s="993"/>
      <c r="AB43" s="993"/>
      <c r="AC43" s="993"/>
      <c r="AD43" s="994">
        <v>1</v>
      </c>
      <c r="AE43" s="993"/>
      <c r="AF43" s="993"/>
      <c r="AG43" s="993"/>
      <c r="AH43" s="993"/>
      <c r="AI43" s="993"/>
      <c r="AJ43" s="993"/>
      <c r="AK43" s="993"/>
      <c r="AL43" s="993"/>
      <c r="AM43" s="993"/>
      <c r="AN43" s="993"/>
      <c r="AO43" s="993"/>
      <c r="AP43" s="993"/>
      <c r="AQ43" s="993"/>
      <c r="AR43" s="993"/>
      <c r="AS43" s="993"/>
      <c r="AT43" s="993"/>
      <c r="AU43" s="993"/>
      <c r="AV43" s="993"/>
      <c r="AW43" s="993"/>
      <c r="AX43" s="993"/>
      <c r="AY43" s="993"/>
      <c r="AZ43" s="993"/>
      <c r="BA43" s="993"/>
      <c r="BB43" s="993"/>
      <c r="BC43" s="993"/>
      <c r="BD43" s="993"/>
      <c r="BE43" s="993"/>
      <c r="BF43" s="1000"/>
      <c r="BG43" s="672">
        <v>0</v>
      </c>
      <c r="BH43" s="264">
        <v>0</v>
      </c>
      <c r="BI43" s="673">
        <v>0</v>
      </c>
      <c r="BJ43" s="677">
        <v>0</v>
      </c>
      <c r="BK43" s="678">
        <v>1</v>
      </c>
      <c r="BL43" s="988">
        <v>0</v>
      </c>
      <c r="BM43" s="679">
        <v>2.1276595744680851E-2</v>
      </c>
      <c r="BN43" s="271">
        <f t="shared" si="0"/>
        <v>0</v>
      </c>
      <c r="BO43" s="695"/>
    </row>
    <row r="44" spans="1:67" ht="43.5">
      <c r="A44" s="266">
        <v>40</v>
      </c>
      <c r="B44" s="284" t="s">
        <v>604</v>
      </c>
      <c r="C44" s="286" t="s">
        <v>568</v>
      </c>
      <c r="D44" s="275" t="s">
        <v>1182</v>
      </c>
      <c r="E44" s="278" t="s">
        <v>605</v>
      </c>
      <c r="F44" s="267" t="s">
        <v>513</v>
      </c>
      <c r="G44" s="282" t="s">
        <v>514</v>
      </c>
      <c r="H44" s="278" t="s">
        <v>331</v>
      </c>
      <c r="I44" s="268" t="s">
        <v>515</v>
      </c>
      <c r="J44" s="269">
        <v>1</v>
      </c>
      <c r="K44" s="268"/>
      <c r="L44" s="268"/>
      <c r="M44" s="268"/>
      <c r="N44" s="269">
        <v>1</v>
      </c>
      <c r="O44" s="268"/>
      <c r="P44" s="268"/>
      <c r="Q44" s="268"/>
      <c r="R44" s="269">
        <v>1</v>
      </c>
      <c r="S44" s="268"/>
      <c r="T44" s="268"/>
      <c r="U44" s="268"/>
      <c r="V44" s="269">
        <v>1</v>
      </c>
      <c r="W44" s="268"/>
      <c r="X44" s="268"/>
      <c r="Y44" s="268"/>
      <c r="Z44" s="269">
        <v>1</v>
      </c>
      <c r="AA44" s="268"/>
      <c r="AB44" s="268"/>
      <c r="AC44" s="268"/>
      <c r="AD44" s="269">
        <v>1</v>
      </c>
      <c r="AE44" s="268"/>
      <c r="AF44" s="268"/>
      <c r="AG44" s="268"/>
      <c r="AH44" s="269">
        <v>1</v>
      </c>
      <c r="AI44" s="268"/>
      <c r="AJ44" s="268"/>
      <c r="AK44" s="268"/>
      <c r="AL44" s="269">
        <v>1</v>
      </c>
      <c r="AM44" s="268"/>
      <c r="AN44" s="268"/>
      <c r="AO44" s="268"/>
      <c r="AP44" s="269">
        <v>1</v>
      </c>
      <c r="AQ44" s="268"/>
      <c r="AR44" s="268"/>
      <c r="AS44" s="268"/>
      <c r="AT44" s="269">
        <v>1</v>
      </c>
      <c r="AU44" s="268"/>
      <c r="AV44" s="268"/>
      <c r="AW44" s="268"/>
      <c r="AX44" s="269">
        <v>1</v>
      </c>
      <c r="AY44" s="268"/>
      <c r="AZ44" s="268"/>
      <c r="BA44" s="268"/>
      <c r="BB44" s="269">
        <v>1</v>
      </c>
      <c r="BC44" s="268"/>
      <c r="BD44" s="268"/>
      <c r="BE44" s="268"/>
      <c r="BF44" s="684"/>
      <c r="BG44" s="682">
        <v>0.25</v>
      </c>
      <c r="BH44" s="270">
        <v>0.25</v>
      </c>
      <c r="BI44" s="673">
        <v>1</v>
      </c>
      <c r="BJ44" s="677">
        <v>1</v>
      </c>
      <c r="BK44" s="678">
        <v>1</v>
      </c>
      <c r="BL44" s="988">
        <v>1</v>
      </c>
      <c r="BM44" s="679">
        <v>2.1276595744680851E-2</v>
      </c>
      <c r="BN44" s="271">
        <f t="shared" si="0"/>
        <v>2.1276595744680851E-2</v>
      </c>
      <c r="BO44" s="695" t="s">
        <v>1183</v>
      </c>
    </row>
    <row r="45" spans="1:67" s="470" customFormat="1" ht="57">
      <c r="A45" s="266">
        <v>41</v>
      </c>
      <c r="B45" s="284" t="s">
        <v>606</v>
      </c>
      <c r="C45" s="286" t="s">
        <v>568</v>
      </c>
      <c r="D45" s="278" t="s">
        <v>607</v>
      </c>
      <c r="E45" s="278" t="s">
        <v>608</v>
      </c>
      <c r="F45" s="278" t="s">
        <v>513</v>
      </c>
      <c r="G45" s="282" t="s">
        <v>514</v>
      </c>
      <c r="H45" s="278" t="s">
        <v>76</v>
      </c>
      <c r="I45" s="993" t="s">
        <v>515</v>
      </c>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4">
        <v>1</v>
      </c>
      <c r="AG45" s="993"/>
      <c r="AH45" s="993"/>
      <c r="AI45" s="993"/>
      <c r="AJ45" s="993"/>
      <c r="AK45" s="993"/>
      <c r="AL45" s="993"/>
      <c r="AM45" s="993"/>
      <c r="AN45" s="993"/>
      <c r="AO45" s="993"/>
      <c r="AP45" s="993"/>
      <c r="AQ45" s="993"/>
      <c r="AR45" s="993"/>
      <c r="AS45" s="993"/>
      <c r="AT45" s="993"/>
      <c r="AU45" s="993"/>
      <c r="AV45" s="993"/>
      <c r="AW45" s="993"/>
      <c r="AX45" s="993"/>
      <c r="AY45" s="993"/>
      <c r="AZ45" s="993"/>
      <c r="BA45" s="993"/>
      <c r="BB45" s="993"/>
      <c r="BC45" s="993"/>
      <c r="BD45" s="993"/>
      <c r="BE45" s="993"/>
      <c r="BF45" s="1000"/>
      <c r="BG45" s="672">
        <v>0</v>
      </c>
      <c r="BH45" s="264">
        <v>0</v>
      </c>
      <c r="BI45" s="673">
        <v>0</v>
      </c>
      <c r="BJ45" s="677">
        <v>0</v>
      </c>
      <c r="BK45" s="678">
        <v>1</v>
      </c>
      <c r="BL45" s="988">
        <v>0</v>
      </c>
      <c r="BM45" s="679">
        <v>2.1276595744680851E-2</v>
      </c>
      <c r="BN45" s="271">
        <f t="shared" si="0"/>
        <v>0</v>
      </c>
      <c r="BO45" s="695"/>
    </row>
    <row r="46" spans="1:67" s="470" customFormat="1" ht="57">
      <c r="A46" s="266">
        <v>42</v>
      </c>
      <c r="B46" s="284" t="s">
        <v>606</v>
      </c>
      <c r="C46" s="286"/>
      <c r="D46" s="278" t="s">
        <v>609</v>
      </c>
      <c r="E46" s="278" t="s">
        <v>610</v>
      </c>
      <c r="F46" s="278" t="s">
        <v>513</v>
      </c>
      <c r="G46" s="282" t="s">
        <v>514</v>
      </c>
      <c r="H46" s="278" t="s">
        <v>85</v>
      </c>
      <c r="I46" s="993" t="s">
        <v>515</v>
      </c>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4">
        <v>1</v>
      </c>
      <c r="AG46" s="993"/>
      <c r="AH46" s="993"/>
      <c r="AI46" s="993"/>
      <c r="AJ46" s="993"/>
      <c r="AK46" s="993"/>
      <c r="AL46" s="993"/>
      <c r="AM46" s="993"/>
      <c r="AN46" s="993"/>
      <c r="AO46" s="993"/>
      <c r="AP46" s="993"/>
      <c r="AQ46" s="993"/>
      <c r="AR46" s="993"/>
      <c r="AS46" s="993"/>
      <c r="AT46" s="993"/>
      <c r="AU46" s="993"/>
      <c r="AV46" s="993"/>
      <c r="AW46" s="993"/>
      <c r="AX46" s="993"/>
      <c r="AY46" s="993"/>
      <c r="AZ46" s="993"/>
      <c r="BA46" s="993"/>
      <c r="BB46" s="993"/>
      <c r="BC46" s="993"/>
      <c r="BD46" s="993"/>
      <c r="BE46" s="993"/>
      <c r="BF46" s="1000"/>
      <c r="BG46" s="682">
        <v>0</v>
      </c>
      <c r="BH46" s="270">
        <v>1</v>
      </c>
      <c r="BI46" s="673">
        <v>0</v>
      </c>
      <c r="BJ46" s="677">
        <v>0</v>
      </c>
      <c r="BK46" s="678">
        <v>1</v>
      </c>
      <c r="BL46" s="988">
        <v>0</v>
      </c>
      <c r="BM46" s="679">
        <v>2.1276595744680851E-2</v>
      </c>
      <c r="BN46" s="271">
        <f t="shared" si="0"/>
        <v>0</v>
      </c>
      <c r="BO46" s="695"/>
    </row>
    <row r="47" spans="1:67" ht="76.5">
      <c r="A47" s="266">
        <v>43</v>
      </c>
      <c r="B47" s="273" t="s">
        <v>611</v>
      </c>
      <c r="C47" s="286"/>
      <c r="D47" s="275" t="s">
        <v>612</v>
      </c>
      <c r="E47" s="276" t="s">
        <v>613</v>
      </c>
      <c r="F47" s="267" t="s">
        <v>513</v>
      </c>
      <c r="G47" s="282" t="s">
        <v>514</v>
      </c>
      <c r="H47" s="275" t="s">
        <v>76</v>
      </c>
      <c r="I47" s="268" t="s">
        <v>515</v>
      </c>
      <c r="J47" s="268"/>
      <c r="K47" s="268"/>
      <c r="L47" s="268"/>
      <c r="M47" s="268"/>
      <c r="N47" s="268"/>
      <c r="O47" s="268"/>
      <c r="P47" s="268"/>
      <c r="Q47" s="268"/>
      <c r="R47" s="268"/>
      <c r="S47" s="268"/>
      <c r="T47" s="268"/>
      <c r="U47" s="268"/>
      <c r="V47" s="268"/>
      <c r="W47" s="268"/>
      <c r="X47" s="268"/>
      <c r="Y47" s="269">
        <v>1</v>
      </c>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684"/>
      <c r="BG47" s="672">
        <v>0</v>
      </c>
      <c r="BH47" s="264">
        <v>0</v>
      </c>
      <c r="BI47" s="673">
        <v>0</v>
      </c>
      <c r="BJ47" s="677">
        <v>1</v>
      </c>
      <c r="BK47" s="678">
        <v>1</v>
      </c>
      <c r="BL47" s="988">
        <v>1</v>
      </c>
      <c r="BM47" s="679">
        <v>2.1276595744680851E-2</v>
      </c>
      <c r="BN47" s="271">
        <f t="shared" si="0"/>
        <v>2.1276595744680851E-2</v>
      </c>
      <c r="BO47" s="991" t="s">
        <v>1306</v>
      </c>
    </row>
    <row r="48" spans="1:67" ht="42.75">
      <c r="A48" s="266">
        <v>44</v>
      </c>
      <c r="B48" s="273" t="s">
        <v>614</v>
      </c>
      <c r="C48" s="286"/>
      <c r="D48" s="275" t="s">
        <v>1184</v>
      </c>
      <c r="E48" s="276" t="s">
        <v>615</v>
      </c>
      <c r="F48" s="267" t="s">
        <v>513</v>
      </c>
      <c r="G48" s="282" t="s">
        <v>514</v>
      </c>
      <c r="H48" s="275" t="s">
        <v>76</v>
      </c>
      <c r="I48" s="268" t="s">
        <v>515</v>
      </c>
      <c r="J48" s="268"/>
      <c r="K48" s="268"/>
      <c r="L48" s="268"/>
      <c r="M48" s="268"/>
      <c r="N48" s="268"/>
      <c r="O48" s="268"/>
      <c r="P48" s="268"/>
      <c r="Q48" s="268"/>
      <c r="R48" s="268"/>
      <c r="S48" s="268"/>
      <c r="T48" s="268"/>
      <c r="U48" s="268"/>
      <c r="V48" s="268"/>
      <c r="W48" s="269">
        <v>1</v>
      </c>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684"/>
      <c r="BG48" s="672">
        <v>0</v>
      </c>
      <c r="BH48" s="264">
        <v>0</v>
      </c>
      <c r="BI48" s="673">
        <v>0</v>
      </c>
      <c r="BJ48" s="677">
        <v>1</v>
      </c>
      <c r="BK48" s="678">
        <v>1</v>
      </c>
      <c r="BL48" s="988">
        <v>1</v>
      </c>
      <c r="BM48" s="679">
        <v>2.1276595744680851E-2</v>
      </c>
      <c r="BN48" s="271">
        <f t="shared" si="0"/>
        <v>2.1276595744680851E-2</v>
      </c>
      <c r="BO48" s="991" t="s">
        <v>1150</v>
      </c>
    </row>
    <row r="49" spans="1:67" s="470" customFormat="1" ht="62.25">
      <c r="A49" s="266">
        <v>45</v>
      </c>
      <c r="B49" s="284" t="s">
        <v>616</v>
      </c>
      <c r="C49" s="1001" t="s">
        <v>617</v>
      </c>
      <c r="D49" s="278" t="s">
        <v>618</v>
      </c>
      <c r="E49" s="278" t="s">
        <v>619</v>
      </c>
      <c r="F49" s="278" t="s">
        <v>513</v>
      </c>
      <c r="G49" s="282" t="s">
        <v>514</v>
      </c>
      <c r="H49" s="278" t="s">
        <v>85</v>
      </c>
      <c r="I49" s="993" t="s">
        <v>515</v>
      </c>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4">
        <v>1</v>
      </c>
      <c r="AW49" s="993"/>
      <c r="AX49" s="993"/>
      <c r="AY49" s="993"/>
      <c r="AZ49" s="993"/>
      <c r="BA49" s="993"/>
      <c r="BB49" s="993"/>
      <c r="BC49" s="993"/>
      <c r="BD49" s="993"/>
      <c r="BE49" s="993"/>
      <c r="BF49" s="1000"/>
      <c r="BG49" s="682">
        <v>0</v>
      </c>
      <c r="BH49" s="270">
        <v>1</v>
      </c>
      <c r="BI49" s="673">
        <v>0</v>
      </c>
      <c r="BJ49" s="677">
        <v>0</v>
      </c>
      <c r="BK49" s="678">
        <v>1</v>
      </c>
      <c r="BL49" s="988">
        <v>0</v>
      </c>
      <c r="BM49" s="679">
        <v>2.1276595744680851E-2</v>
      </c>
      <c r="BN49" s="271">
        <f t="shared" si="0"/>
        <v>0</v>
      </c>
      <c r="BO49" s="695"/>
    </row>
    <row r="50" spans="1:67" ht="28.5">
      <c r="A50" s="266">
        <v>46</v>
      </c>
      <c r="B50" s="284" t="s">
        <v>620</v>
      </c>
      <c r="C50" s="288"/>
      <c r="D50" s="267" t="s">
        <v>621</v>
      </c>
      <c r="E50" s="278" t="s">
        <v>622</v>
      </c>
      <c r="F50" s="267" t="s">
        <v>513</v>
      </c>
      <c r="G50" s="282" t="s">
        <v>514</v>
      </c>
      <c r="H50" s="267" t="s">
        <v>85</v>
      </c>
      <c r="I50" s="268" t="s">
        <v>515</v>
      </c>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9">
        <v>1</v>
      </c>
      <c r="AZ50" s="268"/>
      <c r="BA50" s="268"/>
      <c r="BB50" s="268"/>
      <c r="BC50" s="268"/>
      <c r="BD50" s="268"/>
      <c r="BE50" s="268"/>
      <c r="BF50" s="684"/>
      <c r="BG50" s="682">
        <v>0</v>
      </c>
      <c r="BH50" s="270">
        <v>0</v>
      </c>
      <c r="BI50" s="673">
        <v>0</v>
      </c>
      <c r="BJ50" s="677">
        <v>1</v>
      </c>
      <c r="BK50" s="678">
        <v>1</v>
      </c>
      <c r="BL50" s="988">
        <v>1</v>
      </c>
      <c r="BM50" s="679">
        <v>2.1276595744680851E-2</v>
      </c>
      <c r="BN50" s="271">
        <f t="shared" si="0"/>
        <v>2.1276595744680851E-2</v>
      </c>
      <c r="BO50" s="698" t="s">
        <v>1185</v>
      </c>
    </row>
    <row r="51" spans="1:67" ht="57">
      <c r="A51" s="699">
        <v>47</v>
      </c>
      <c r="B51" s="700" t="s">
        <v>623</v>
      </c>
      <c r="C51" s="701" t="s">
        <v>624</v>
      </c>
      <c r="D51" s="702" t="s">
        <v>1186</v>
      </c>
      <c r="E51" s="703" t="s">
        <v>625</v>
      </c>
      <c r="F51" s="289" t="s">
        <v>513</v>
      </c>
      <c r="G51" s="704" t="s">
        <v>514</v>
      </c>
      <c r="H51" s="703" t="s">
        <v>331</v>
      </c>
      <c r="I51" s="705" t="s">
        <v>515</v>
      </c>
      <c r="J51" s="705"/>
      <c r="K51" s="706">
        <v>1</v>
      </c>
      <c r="L51" s="705"/>
      <c r="M51" s="705"/>
      <c r="N51" s="705"/>
      <c r="O51" s="706">
        <v>1</v>
      </c>
      <c r="P51" s="705"/>
      <c r="Q51" s="705"/>
      <c r="R51" s="705"/>
      <c r="S51" s="705"/>
      <c r="T51" s="706">
        <v>1</v>
      </c>
      <c r="U51" s="705"/>
      <c r="V51" s="705"/>
      <c r="W51" s="706">
        <v>1</v>
      </c>
      <c r="X51" s="705"/>
      <c r="Y51" s="705"/>
      <c r="Z51" s="705"/>
      <c r="AA51" s="706">
        <v>1</v>
      </c>
      <c r="AB51" s="705"/>
      <c r="AC51" s="705"/>
      <c r="AD51" s="705"/>
      <c r="AE51" s="706">
        <v>1</v>
      </c>
      <c r="AF51" s="705"/>
      <c r="AG51" s="705"/>
      <c r="AH51" s="705"/>
      <c r="AI51" s="706">
        <v>1</v>
      </c>
      <c r="AJ51" s="705"/>
      <c r="AK51" s="705"/>
      <c r="AL51" s="705"/>
      <c r="AM51" s="706">
        <v>1</v>
      </c>
      <c r="AN51" s="705"/>
      <c r="AO51" s="705"/>
      <c r="AP51" s="705"/>
      <c r="AQ51" s="706">
        <v>1</v>
      </c>
      <c r="AR51" s="705"/>
      <c r="AS51" s="705"/>
      <c r="AT51" s="705"/>
      <c r="AU51" s="706">
        <v>1</v>
      </c>
      <c r="AV51" s="705"/>
      <c r="AW51" s="705"/>
      <c r="AX51" s="705"/>
      <c r="AY51" s="706">
        <v>1</v>
      </c>
      <c r="AZ51" s="705"/>
      <c r="BA51" s="705"/>
      <c r="BB51" s="705"/>
      <c r="BC51" s="706">
        <v>1</v>
      </c>
      <c r="BD51" s="705"/>
      <c r="BE51" s="705"/>
      <c r="BF51" s="707"/>
      <c r="BG51" s="708">
        <v>0.25</v>
      </c>
      <c r="BH51" s="709">
        <v>0.25</v>
      </c>
      <c r="BI51" s="710">
        <v>1</v>
      </c>
      <c r="BJ51" s="711">
        <v>1</v>
      </c>
      <c r="BK51" s="712">
        <v>1</v>
      </c>
      <c r="BL51" s="1002">
        <v>1</v>
      </c>
      <c r="BM51" s="679">
        <v>2.1276595744680851E-2</v>
      </c>
      <c r="BN51" s="271">
        <f t="shared" si="0"/>
        <v>2.1276595744680851E-2</v>
      </c>
      <c r="BO51" s="938" t="s">
        <v>1151</v>
      </c>
    </row>
    <row r="52" spans="1:67" ht="15.75">
      <c r="G52" s="290" t="s">
        <v>626</v>
      </c>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713">
        <f t="shared" ref="BG52:BK52" si="1">AVERAGE(BG6:BG51)</f>
        <v>4.3478260869565216E-2</v>
      </c>
      <c r="BH52" s="713">
        <f t="shared" si="1"/>
        <v>0.11956521739130435</v>
      </c>
      <c r="BI52" s="710">
        <f>+BG52/BH52</f>
        <v>0.36363636363636359</v>
      </c>
      <c r="BJ52" s="713">
        <f t="shared" si="1"/>
        <v>0.80434782608695654</v>
      </c>
      <c r="BK52" s="713">
        <f t="shared" si="1"/>
        <v>1</v>
      </c>
      <c r="BL52" s="1003">
        <f>+BJ52/BK52</f>
        <v>0.80434782608695654</v>
      </c>
      <c r="BM52" s="714">
        <f>SUM(BM6:BM51)</f>
        <v>0.97872340425531956</v>
      </c>
      <c r="BN52" s="714">
        <f>SUM(BN6:BN51)</f>
        <v>0.77659574468085113</v>
      </c>
    </row>
  </sheetData>
  <mergeCells count="17">
    <mergeCell ref="C6:C14"/>
    <mergeCell ref="H4:H5"/>
    <mergeCell ref="BG4:BI4"/>
    <mergeCell ref="BJ4:BL4"/>
    <mergeCell ref="BM4:BM5"/>
    <mergeCell ref="BN4:BN5"/>
    <mergeCell ref="BO4:BO5"/>
    <mergeCell ref="A1:BO1"/>
    <mergeCell ref="A2:BO2"/>
    <mergeCell ref="A3:BO3"/>
    <mergeCell ref="A4:A5"/>
    <mergeCell ref="B4:B5"/>
    <mergeCell ref="C4:C5"/>
    <mergeCell ref="D4:D5"/>
    <mergeCell ref="E4:E5"/>
    <mergeCell ref="F4:F5"/>
    <mergeCell ref="G4:G5"/>
  </mergeCells>
  <conditionalFormatting sqref="BL6">
    <cfRule type="iconSet" priority="3">
      <iconSet iconSet="3TrafficLights2">
        <cfvo type="percent" val="0"/>
        <cfvo type="num" val="0.6"/>
        <cfvo type="num" val="0.8"/>
      </iconSet>
    </cfRule>
  </conditionalFormatting>
  <conditionalFormatting sqref="BL52">
    <cfRule type="iconSet" priority="2">
      <iconSet iconSet="3TrafficLights2">
        <cfvo type="percent" val="0"/>
        <cfvo type="num" val="0.6"/>
        <cfvo type="num" val="0.8"/>
      </iconSet>
    </cfRule>
  </conditionalFormatting>
  <conditionalFormatting sqref="BI6:BI51">
    <cfRule type="iconSet" priority="4">
      <iconSet iconSet="3TrafficLights2">
        <cfvo type="percent" val="0"/>
        <cfvo type="num" val="0.6"/>
        <cfvo type="num" val="0.8"/>
      </iconSet>
    </cfRule>
  </conditionalFormatting>
  <conditionalFormatting sqref="BL7:BL51">
    <cfRule type="iconSet" priority="5">
      <iconSet iconSet="3TrafficLights2">
        <cfvo type="percent" val="0"/>
        <cfvo type="num" val="0.6"/>
        <cfvo type="num" val="0.8"/>
      </iconSet>
    </cfRule>
  </conditionalFormatting>
  <conditionalFormatting sqref="BI52">
    <cfRule type="iconSet" priority="1">
      <iconSet iconSet="3TrafficLights2">
        <cfvo type="percent" val="0"/>
        <cfvo type="num" val="0.6"/>
        <cfvo type="num" val="0.8"/>
      </iconSet>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39997558519241921"/>
  </sheetPr>
  <dimension ref="A1:AA81"/>
  <sheetViews>
    <sheetView topLeftCell="J1" workbookViewId="0">
      <selection activeCell="H75" sqref="H75"/>
    </sheetView>
  </sheetViews>
  <sheetFormatPr baseColWidth="10" defaultRowHeight="15.75"/>
  <cols>
    <col min="1" max="1" width="5.625" style="571" customWidth="1"/>
    <col min="2" max="2" width="27.125" style="572" customWidth="1"/>
    <col min="3" max="3" width="6" style="573" customWidth="1"/>
    <col min="4" max="4" width="39" style="573" customWidth="1"/>
    <col min="5" max="5" width="28" style="573" customWidth="1"/>
    <col min="6" max="6" width="25.25" style="573" customWidth="1"/>
    <col min="7" max="7" width="8.375" style="467" customWidth="1"/>
    <col min="8" max="8" width="8.375" style="468" customWidth="1"/>
    <col min="9" max="9" width="8.125" style="469" customWidth="1"/>
    <col min="10" max="10" width="9" style="467" customWidth="1"/>
    <col min="11" max="11" width="9.375" style="467" customWidth="1"/>
    <col min="12" max="12" width="9.375" style="468" customWidth="1"/>
    <col min="13" max="13" width="9.375" style="469" customWidth="1"/>
    <col min="14" max="14" width="9.375" style="467" customWidth="1"/>
    <col min="15" max="15" width="10.625" style="470" customWidth="1"/>
    <col min="16" max="16" width="10.5" style="471" customWidth="1"/>
    <col min="17" max="17" width="44.625" style="574" hidden="1" customWidth="1"/>
    <col min="18" max="18" width="11.375" style="575" customWidth="1"/>
    <col min="19" max="20" width="31.25" style="576" customWidth="1"/>
    <col min="21" max="21" width="31.25" style="575" customWidth="1"/>
    <col min="22" max="24" width="11" style="576"/>
    <col min="25" max="25" width="12.625" style="576" bestFit="1" customWidth="1"/>
    <col min="26" max="16384" width="11" style="576"/>
  </cols>
  <sheetData>
    <row r="1" spans="1:21" s="247" customFormat="1" ht="8.25" customHeight="1">
      <c r="A1" s="464"/>
      <c r="B1" s="465"/>
      <c r="C1" s="466"/>
      <c r="D1" s="466"/>
      <c r="E1" s="466"/>
      <c r="F1" s="466"/>
      <c r="G1" s="467"/>
      <c r="H1" s="468"/>
      <c r="I1" s="469"/>
      <c r="J1" s="467"/>
      <c r="K1" s="467"/>
      <c r="L1" s="468"/>
      <c r="M1" s="469"/>
      <c r="N1" s="467"/>
      <c r="O1" s="470"/>
      <c r="P1" s="471"/>
      <c r="Q1" s="85"/>
      <c r="R1" s="472"/>
      <c r="U1" s="472"/>
    </row>
    <row r="2" spans="1:21" s="247" customFormat="1" ht="20.25" customHeight="1">
      <c r="B2" s="1974" t="s">
        <v>149</v>
      </c>
      <c r="C2" s="1974"/>
      <c r="D2" s="1974"/>
      <c r="E2" s="1974"/>
      <c r="F2" s="1974"/>
      <c r="G2" s="1974"/>
      <c r="H2" s="1974"/>
      <c r="I2" s="1974"/>
      <c r="J2" s="1974"/>
      <c r="K2" s="1974"/>
      <c r="L2" s="1974"/>
      <c r="M2" s="1974"/>
      <c r="N2" s="1974"/>
      <c r="O2" s="1974"/>
      <c r="P2" s="1974"/>
      <c r="Q2" s="1974"/>
      <c r="R2" s="1974"/>
    </row>
    <row r="3" spans="1:21" s="247" customFormat="1" ht="32.25" customHeight="1">
      <c r="A3" s="473"/>
      <c r="B3" s="1975" t="s">
        <v>947</v>
      </c>
      <c r="C3" s="1975"/>
      <c r="D3" s="1975"/>
      <c r="E3" s="1975"/>
      <c r="F3" s="1975"/>
      <c r="G3" s="1975"/>
      <c r="H3" s="1975"/>
      <c r="I3" s="1975"/>
      <c r="J3" s="1975"/>
      <c r="K3" s="1975"/>
      <c r="L3" s="1975"/>
      <c r="M3" s="1975"/>
      <c r="N3" s="1975"/>
      <c r="O3" s="1975"/>
      <c r="P3" s="1975"/>
      <c r="Q3" s="1975"/>
      <c r="R3" s="1975"/>
    </row>
    <row r="4" spans="1:21" s="247" customFormat="1" ht="27" customHeight="1">
      <c r="A4" s="464"/>
      <c r="B4" s="465"/>
      <c r="C4" s="466"/>
      <c r="D4" s="466"/>
      <c r="E4" s="466"/>
      <c r="F4" s="466"/>
      <c r="G4" s="474"/>
      <c r="H4" s="475"/>
      <c r="I4" s="476"/>
      <c r="J4" s="474"/>
      <c r="K4" s="474"/>
      <c r="L4" s="475"/>
      <c r="M4" s="476"/>
      <c r="N4" s="474"/>
      <c r="P4" s="477"/>
      <c r="Q4" s="85"/>
      <c r="R4" s="472"/>
      <c r="U4" s="472"/>
    </row>
    <row r="5" spans="1:21" s="439" customFormat="1" ht="15.75" customHeight="1">
      <c r="A5" s="478"/>
      <c r="B5" s="1976" t="s">
        <v>948</v>
      </c>
      <c r="C5" s="1978" t="s">
        <v>493</v>
      </c>
      <c r="D5" s="1979"/>
      <c r="E5" s="1982" t="s">
        <v>949</v>
      </c>
      <c r="F5" s="1982" t="s">
        <v>5</v>
      </c>
      <c r="G5" s="1596" t="s">
        <v>1307</v>
      </c>
      <c r="H5" s="1596"/>
      <c r="I5" s="1596"/>
      <c r="J5" s="1596"/>
      <c r="K5" s="1596" t="s">
        <v>1308</v>
      </c>
      <c r="L5" s="1596"/>
      <c r="M5" s="1596"/>
      <c r="N5" s="1596"/>
      <c r="O5" s="1984" t="s">
        <v>154</v>
      </c>
      <c r="P5" s="1986" t="s">
        <v>155</v>
      </c>
      <c r="Q5" s="1962" t="s">
        <v>242</v>
      </c>
      <c r="R5" s="1964" t="s">
        <v>6</v>
      </c>
      <c r="S5" s="1966" t="s">
        <v>950</v>
      </c>
      <c r="T5" s="1967"/>
      <c r="U5" s="1968"/>
    </row>
    <row r="6" spans="1:21" s="482" customFormat="1" ht="35.25" customHeight="1" thickBot="1">
      <c r="A6" s="479"/>
      <c r="B6" s="1977"/>
      <c r="C6" s="1980"/>
      <c r="D6" s="1981"/>
      <c r="E6" s="1983"/>
      <c r="F6" s="1983"/>
      <c r="G6" s="94" t="s">
        <v>144</v>
      </c>
      <c r="H6" s="480" t="s">
        <v>145</v>
      </c>
      <c r="I6" s="481" t="s">
        <v>146</v>
      </c>
      <c r="J6" s="94" t="s">
        <v>147</v>
      </c>
      <c r="K6" s="94" t="s">
        <v>144</v>
      </c>
      <c r="L6" s="480" t="s">
        <v>145</v>
      </c>
      <c r="M6" s="481" t="s">
        <v>146</v>
      </c>
      <c r="N6" s="94" t="s">
        <v>147</v>
      </c>
      <c r="O6" s="1985"/>
      <c r="P6" s="1987"/>
      <c r="Q6" s="1963"/>
      <c r="R6" s="1965"/>
      <c r="S6" s="1005" t="s">
        <v>1309</v>
      </c>
      <c r="T6" s="1005" t="s">
        <v>1310</v>
      </c>
      <c r="U6" s="1005"/>
    </row>
    <row r="7" spans="1:21" s="482" customFormat="1" ht="16.5" customHeight="1" thickTop="1" thickBot="1">
      <c r="A7" s="479"/>
      <c r="B7" s="525" t="s">
        <v>951</v>
      </c>
      <c r="C7" s="526"/>
      <c r="D7" s="526"/>
      <c r="E7" s="526"/>
      <c r="F7" s="526"/>
      <c r="G7" s="526"/>
      <c r="H7" s="526"/>
      <c r="I7" s="526"/>
      <c r="J7" s="526"/>
      <c r="K7" s="526"/>
      <c r="L7" s="526"/>
      <c r="M7" s="526"/>
      <c r="N7" s="526"/>
      <c r="O7" s="526"/>
      <c r="P7" s="526"/>
      <c r="Q7" s="526"/>
      <c r="R7" s="526"/>
      <c r="S7" s="526"/>
      <c r="T7" s="526"/>
      <c r="U7" s="526"/>
    </row>
    <row r="8" spans="1:21" s="439" customFormat="1" ht="31.5" customHeight="1" thickTop="1">
      <c r="A8" s="478"/>
      <c r="B8" s="1921" t="s">
        <v>952</v>
      </c>
      <c r="C8" s="737" t="s">
        <v>953</v>
      </c>
      <c r="D8" s="738" t="s">
        <v>954</v>
      </c>
      <c r="E8" s="977" t="s">
        <v>955</v>
      </c>
      <c r="F8" s="739" t="s">
        <v>956</v>
      </c>
      <c r="G8" s="740">
        <v>1</v>
      </c>
      <c r="H8" s="1006">
        <v>1</v>
      </c>
      <c r="I8" s="1007">
        <v>0</v>
      </c>
      <c r="J8" s="1008">
        <f>IF(I8=0,0,H8/I8)</f>
        <v>0</v>
      </c>
      <c r="K8" s="741">
        <v>1</v>
      </c>
      <c r="L8" s="1009">
        <v>1</v>
      </c>
      <c r="M8" s="1010">
        <f>+I8+'[6]2do cuatr 2021'!M8</f>
        <v>1</v>
      </c>
      <c r="N8" s="1011">
        <f>IF(M8=0,0,L8/M8)</f>
        <v>1</v>
      </c>
      <c r="O8" s="1969">
        <v>0.2</v>
      </c>
      <c r="P8" s="1970">
        <f>AVERAGE(N8:N10)*O8</f>
        <v>0.2</v>
      </c>
      <c r="Q8" s="742" t="s">
        <v>957</v>
      </c>
      <c r="R8" s="743">
        <v>44331</v>
      </c>
      <c r="S8" s="1012"/>
      <c r="T8" s="1971" t="s">
        <v>1206</v>
      </c>
      <c r="U8" s="1012" t="s">
        <v>1311</v>
      </c>
    </row>
    <row r="9" spans="1:21" s="439" customFormat="1" ht="29.25" customHeight="1">
      <c r="A9" s="478"/>
      <c r="B9" s="1922"/>
      <c r="C9" s="960" t="s">
        <v>958</v>
      </c>
      <c r="D9" s="484" t="s">
        <v>959</v>
      </c>
      <c r="E9" s="964" t="s">
        <v>960</v>
      </c>
      <c r="F9" s="485" t="s">
        <v>961</v>
      </c>
      <c r="G9" s="486">
        <v>1</v>
      </c>
      <c r="H9" s="1013">
        <v>1</v>
      </c>
      <c r="I9" s="1014">
        <v>0</v>
      </c>
      <c r="J9" s="1015">
        <f>IF(I9=0,0,H9/I9)</f>
        <v>0</v>
      </c>
      <c r="K9" s="744">
        <v>1</v>
      </c>
      <c r="L9" s="1016">
        <v>1</v>
      </c>
      <c r="M9" s="1017">
        <f>+I9+'[6]2do cuatr 2021'!M9</f>
        <v>1</v>
      </c>
      <c r="N9" s="1018">
        <f>IF(M9=0,0,L9/M9)</f>
        <v>1</v>
      </c>
      <c r="O9" s="1950"/>
      <c r="P9" s="1953"/>
      <c r="Q9" s="957" t="s">
        <v>957</v>
      </c>
      <c r="R9" s="958">
        <v>44377</v>
      </c>
      <c r="S9" s="1019"/>
      <c r="T9" s="1972"/>
      <c r="U9" s="1019" t="s">
        <v>1312</v>
      </c>
    </row>
    <row r="10" spans="1:21" s="439" customFormat="1" ht="29.25" customHeight="1">
      <c r="A10" s="478"/>
      <c r="B10" s="1923"/>
      <c r="C10" s="487" t="s">
        <v>962</v>
      </c>
      <c r="D10" s="488" t="s">
        <v>963</v>
      </c>
      <c r="E10" s="973" t="s">
        <v>964</v>
      </c>
      <c r="F10" s="489" t="s">
        <v>965</v>
      </c>
      <c r="G10" s="490">
        <v>1</v>
      </c>
      <c r="H10" s="1020">
        <v>1</v>
      </c>
      <c r="I10" s="1021">
        <v>0</v>
      </c>
      <c r="J10" s="1020">
        <f>IF(I10=0,0,H10/I10)</f>
        <v>0</v>
      </c>
      <c r="K10" s="745">
        <v>1</v>
      </c>
      <c r="L10" s="1022">
        <v>1</v>
      </c>
      <c r="M10" s="1023">
        <f>+I10+'[6]2do cuatr 2021'!M10</f>
        <v>1</v>
      </c>
      <c r="N10" s="1024">
        <f>IF(M10=0,0,L10/M10)</f>
        <v>1</v>
      </c>
      <c r="O10" s="1951"/>
      <c r="P10" s="1954"/>
      <c r="Q10" s="966" t="s">
        <v>957</v>
      </c>
      <c r="R10" s="496">
        <v>44392</v>
      </c>
      <c r="S10" s="1025"/>
      <c r="T10" s="1973"/>
      <c r="U10" s="1025" t="s">
        <v>1313</v>
      </c>
    </row>
    <row r="11" spans="1:21" s="439" customFormat="1" ht="30" customHeight="1">
      <c r="A11" s="478"/>
      <c r="B11" s="1921" t="s">
        <v>966</v>
      </c>
      <c r="C11" s="1958" t="s">
        <v>1314</v>
      </c>
      <c r="D11" s="1926" t="s">
        <v>968</v>
      </c>
      <c r="E11" s="1928" t="s">
        <v>969</v>
      </c>
      <c r="F11" s="491" t="s">
        <v>970</v>
      </c>
      <c r="G11" s="492">
        <v>5</v>
      </c>
      <c r="H11" s="1805">
        <v>0.3125</v>
      </c>
      <c r="I11" s="1960">
        <v>0</v>
      </c>
      <c r="J11" s="1805">
        <f>+IF(I11=0,0,H11/I11)</f>
        <v>0</v>
      </c>
      <c r="K11" s="746">
        <v>15</v>
      </c>
      <c r="L11" s="1955">
        <v>0.9375</v>
      </c>
      <c r="M11" s="1913">
        <f>+I11+'[6]2do cuatr 2021'!M11</f>
        <v>1</v>
      </c>
      <c r="N11" s="1806">
        <f>+IF(M11=0,0,L11/M11)</f>
        <v>0.9375</v>
      </c>
      <c r="O11" s="1956">
        <v>0.2</v>
      </c>
      <c r="P11" s="1957">
        <f>AVERAGE(N11:N14)*O11</f>
        <v>0.12916666666666668</v>
      </c>
      <c r="Q11" s="1938" t="s">
        <v>957</v>
      </c>
      <c r="R11" s="1939">
        <v>44378</v>
      </c>
      <c r="S11" s="1941"/>
      <c r="T11" s="1946" t="s">
        <v>1207</v>
      </c>
      <c r="U11" s="1946" t="s">
        <v>1315</v>
      </c>
    </row>
    <row r="12" spans="1:21" s="439" customFormat="1" ht="30" customHeight="1">
      <c r="A12" s="478"/>
      <c r="B12" s="1922"/>
      <c r="C12" s="1959"/>
      <c r="D12" s="1927"/>
      <c r="E12" s="1804"/>
      <c r="F12" s="483" t="s">
        <v>971</v>
      </c>
      <c r="G12" s="493">
        <v>16</v>
      </c>
      <c r="H12" s="1782"/>
      <c r="I12" s="1961"/>
      <c r="J12" s="1782"/>
      <c r="K12" s="747">
        <v>16</v>
      </c>
      <c r="L12" s="1785"/>
      <c r="M12" s="1914"/>
      <c r="N12" s="1807"/>
      <c r="O12" s="1950"/>
      <c r="P12" s="1953"/>
      <c r="Q12" s="1908"/>
      <c r="R12" s="1940"/>
      <c r="S12" s="1942"/>
      <c r="T12" s="1947"/>
      <c r="U12" s="1947"/>
    </row>
    <row r="13" spans="1:21" s="439" customFormat="1" ht="48">
      <c r="A13" s="478"/>
      <c r="B13" s="1922"/>
      <c r="C13" s="960" t="s">
        <v>967</v>
      </c>
      <c r="D13" s="962" t="s">
        <v>972</v>
      </c>
      <c r="E13" s="964" t="s">
        <v>973</v>
      </c>
      <c r="F13" s="964" t="s">
        <v>974</v>
      </c>
      <c r="G13" s="494">
        <v>0</v>
      </c>
      <c r="H13" s="1013">
        <v>0</v>
      </c>
      <c r="I13" s="1014">
        <v>0</v>
      </c>
      <c r="J13" s="1013">
        <f t="shared" ref="J13:J18" si="0">IF(I13=0,0,H13/I13)</f>
        <v>0</v>
      </c>
      <c r="K13" s="744">
        <v>0</v>
      </c>
      <c r="L13" s="1016">
        <v>0</v>
      </c>
      <c r="M13" s="1017">
        <f>+I13+'[6]2do cuatr 2021'!M13</f>
        <v>1</v>
      </c>
      <c r="N13" s="1018">
        <f>IF(M13=0,0,L13/M13)</f>
        <v>0</v>
      </c>
      <c r="O13" s="1950"/>
      <c r="P13" s="1953"/>
      <c r="Q13" s="957" t="s">
        <v>957</v>
      </c>
      <c r="R13" s="958">
        <v>44331</v>
      </c>
      <c r="S13" s="1019"/>
      <c r="T13" s="959" t="s">
        <v>1208</v>
      </c>
      <c r="U13" s="1026" t="s">
        <v>777</v>
      </c>
    </row>
    <row r="14" spans="1:21" s="439" customFormat="1" ht="42.75" customHeight="1">
      <c r="A14" s="478"/>
      <c r="B14" s="1923"/>
      <c r="C14" s="487" t="s">
        <v>967</v>
      </c>
      <c r="D14" s="972" t="s">
        <v>975</v>
      </c>
      <c r="E14" s="973" t="s">
        <v>976</v>
      </c>
      <c r="F14" s="489" t="s">
        <v>977</v>
      </c>
      <c r="G14" s="495">
        <v>0</v>
      </c>
      <c r="H14" s="1020">
        <v>0</v>
      </c>
      <c r="I14" s="1021">
        <v>0</v>
      </c>
      <c r="J14" s="1020">
        <f t="shared" si="0"/>
        <v>0</v>
      </c>
      <c r="K14" s="745">
        <v>1</v>
      </c>
      <c r="L14" s="1022">
        <v>1</v>
      </c>
      <c r="M14" s="1023">
        <f>+I14+'[6]2do cuatr 2021'!M14</f>
        <v>1</v>
      </c>
      <c r="N14" s="1027">
        <f>IF(M14=0,0,L14/M14)</f>
        <v>1</v>
      </c>
      <c r="O14" s="1951"/>
      <c r="P14" s="1954"/>
      <c r="Q14" s="966" t="s">
        <v>957</v>
      </c>
      <c r="R14" s="496">
        <v>44225</v>
      </c>
      <c r="S14" s="1028" t="s">
        <v>1316</v>
      </c>
      <c r="T14" s="748"/>
      <c r="U14" s="1028"/>
    </row>
    <row r="15" spans="1:21" s="439" customFormat="1" ht="42.75">
      <c r="A15" s="478"/>
      <c r="B15" s="1933" t="s">
        <v>978</v>
      </c>
      <c r="C15" s="969" t="s">
        <v>979</v>
      </c>
      <c r="D15" s="961" t="s">
        <v>980</v>
      </c>
      <c r="E15" s="963" t="s">
        <v>981</v>
      </c>
      <c r="F15" s="961" t="s">
        <v>982</v>
      </c>
      <c r="G15" s="498">
        <v>0</v>
      </c>
      <c r="H15" s="1015">
        <v>0</v>
      </c>
      <c r="I15" s="1029">
        <v>0</v>
      </c>
      <c r="J15" s="1015">
        <f t="shared" si="0"/>
        <v>0</v>
      </c>
      <c r="K15" s="744">
        <v>1</v>
      </c>
      <c r="L15" s="1030">
        <v>1</v>
      </c>
      <c r="M15" s="1017">
        <f>+I15+'[6]2do cuatr 2021'!M15</f>
        <v>1</v>
      </c>
      <c r="N15" s="1031">
        <f>IF(M15=0,0,L15/M15)</f>
        <v>1</v>
      </c>
      <c r="O15" s="1949">
        <v>0.2</v>
      </c>
      <c r="P15" s="1952">
        <f>AVERAGE(N15:N17)*O15</f>
        <v>0.2</v>
      </c>
      <c r="Q15" s="965" t="s">
        <v>957</v>
      </c>
      <c r="R15" s="499">
        <v>44227</v>
      </c>
      <c r="S15" s="1032" t="s">
        <v>1316</v>
      </c>
      <c r="T15" s="749"/>
      <c r="U15" s="1032"/>
    </row>
    <row r="16" spans="1:21" s="439" customFormat="1" ht="51.75" customHeight="1">
      <c r="A16" s="478"/>
      <c r="B16" s="1948"/>
      <c r="C16" s="970" t="s">
        <v>983</v>
      </c>
      <c r="D16" s="962" t="s">
        <v>984</v>
      </c>
      <c r="E16" s="964" t="s">
        <v>985</v>
      </c>
      <c r="F16" s="962" t="s">
        <v>982</v>
      </c>
      <c r="G16" s="494">
        <v>0</v>
      </c>
      <c r="H16" s="1013">
        <v>0</v>
      </c>
      <c r="I16" s="1014">
        <v>0</v>
      </c>
      <c r="J16" s="1013">
        <f t="shared" si="0"/>
        <v>0</v>
      </c>
      <c r="K16" s="744">
        <v>1</v>
      </c>
      <c r="L16" s="1016">
        <v>1</v>
      </c>
      <c r="M16" s="1017">
        <f>+I16+'[6]2do cuatr 2021'!M16</f>
        <v>1</v>
      </c>
      <c r="N16" s="1018">
        <f>IF(M16=0,0,L16/M16)</f>
        <v>1</v>
      </c>
      <c r="O16" s="1950"/>
      <c r="P16" s="1953"/>
      <c r="Q16" s="957" t="s">
        <v>957</v>
      </c>
      <c r="R16" s="974">
        <v>44316</v>
      </c>
      <c r="S16" s="1033" t="s">
        <v>1317</v>
      </c>
      <c r="T16" s="979"/>
      <c r="U16" s="1033"/>
    </row>
    <row r="17" spans="1:27" s="439" customFormat="1" ht="60">
      <c r="A17" s="478"/>
      <c r="B17" s="1934"/>
      <c r="C17" s="971" t="s">
        <v>986</v>
      </c>
      <c r="D17" s="972" t="s">
        <v>987</v>
      </c>
      <c r="E17" s="973" t="s">
        <v>988</v>
      </c>
      <c r="F17" s="972" t="s">
        <v>989</v>
      </c>
      <c r="G17" s="495">
        <v>1</v>
      </c>
      <c r="H17" s="1020">
        <v>1</v>
      </c>
      <c r="I17" s="1021">
        <v>0</v>
      </c>
      <c r="J17" s="1020">
        <f t="shared" si="0"/>
        <v>0</v>
      </c>
      <c r="K17" s="744">
        <v>1</v>
      </c>
      <c r="L17" s="1022">
        <v>1</v>
      </c>
      <c r="M17" s="1034">
        <f>+I17+'[6]2do cuatr 2021'!M17</f>
        <v>1</v>
      </c>
      <c r="N17" s="1024">
        <f>IF(M17=0,0,L17/M17)</f>
        <v>1</v>
      </c>
      <c r="O17" s="1951"/>
      <c r="P17" s="1954"/>
      <c r="Q17" s="966" t="s">
        <v>957</v>
      </c>
      <c r="R17" s="967">
        <v>44377</v>
      </c>
      <c r="S17" s="1035"/>
      <c r="T17" s="980" t="s">
        <v>1209</v>
      </c>
      <c r="U17" s="1035" t="s">
        <v>1318</v>
      </c>
    </row>
    <row r="18" spans="1:27" s="439" customFormat="1" ht="54.75" customHeight="1">
      <c r="A18" s="478"/>
      <c r="B18" s="1933" t="s">
        <v>990</v>
      </c>
      <c r="C18" s="1924" t="s">
        <v>991</v>
      </c>
      <c r="D18" s="1926" t="s">
        <v>992</v>
      </c>
      <c r="E18" s="1928" t="s">
        <v>993</v>
      </c>
      <c r="F18" s="491" t="s">
        <v>994</v>
      </c>
      <c r="G18" s="492">
        <v>1</v>
      </c>
      <c r="H18" s="1764">
        <v>0.33333333333333331</v>
      </c>
      <c r="I18" s="1764">
        <v>0.33333333333333331</v>
      </c>
      <c r="J18" s="1764">
        <f t="shared" si="0"/>
        <v>1</v>
      </c>
      <c r="K18" s="746">
        <v>3</v>
      </c>
      <c r="L18" s="1766">
        <v>1</v>
      </c>
      <c r="M18" s="1913">
        <f>+I18+'[6]2do cuatr 2021'!M18</f>
        <v>1</v>
      </c>
      <c r="N18" s="1768">
        <f>+IF(M18=0,0,L18/M18)</f>
        <v>1</v>
      </c>
      <c r="O18" s="1915">
        <v>0.2</v>
      </c>
      <c r="P18" s="1918">
        <f>+N18*O18</f>
        <v>0.2</v>
      </c>
      <c r="Q18" s="1907" t="s">
        <v>957</v>
      </c>
      <c r="R18" s="1789" t="s">
        <v>995</v>
      </c>
      <c r="S18" s="1944" t="s">
        <v>1319</v>
      </c>
      <c r="T18" s="1877" t="s">
        <v>1210</v>
      </c>
      <c r="U18" s="1930" t="s">
        <v>1320</v>
      </c>
      <c r="V18" s="1932"/>
    </row>
    <row r="19" spans="1:27" s="439" customFormat="1" ht="54.75" customHeight="1">
      <c r="A19" s="478"/>
      <c r="B19" s="1934"/>
      <c r="C19" s="1935"/>
      <c r="D19" s="1936"/>
      <c r="E19" s="1937"/>
      <c r="F19" s="972" t="s">
        <v>996</v>
      </c>
      <c r="G19" s="493">
        <v>3</v>
      </c>
      <c r="H19" s="1765"/>
      <c r="I19" s="1765"/>
      <c r="J19" s="1765"/>
      <c r="K19" s="747">
        <v>3</v>
      </c>
      <c r="L19" s="1767"/>
      <c r="M19" s="1914"/>
      <c r="N19" s="1769"/>
      <c r="O19" s="1917"/>
      <c r="P19" s="1920"/>
      <c r="Q19" s="1943"/>
      <c r="R19" s="1790"/>
      <c r="S19" s="1945"/>
      <c r="T19" s="1929"/>
      <c r="U19" s="1931"/>
      <c r="V19" s="1932"/>
    </row>
    <row r="20" spans="1:27" s="439" customFormat="1" ht="24" customHeight="1">
      <c r="A20" s="478"/>
      <c r="B20" s="1921" t="s">
        <v>997</v>
      </c>
      <c r="C20" s="1924" t="s">
        <v>998</v>
      </c>
      <c r="D20" s="1926" t="s">
        <v>999</v>
      </c>
      <c r="E20" s="1928" t="s">
        <v>1000</v>
      </c>
      <c r="F20" s="491" t="s">
        <v>1001</v>
      </c>
      <c r="G20" s="492">
        <v>1</v>
      </c>
      <c r="H20" s="1764">
        <v>0.33333333333333331</v>
      </c>
      <c r="I20" s="1764">
        <v>0.33333333333333331</v>
      </c>
      <c r="J20" s="1764">
        <f>IF(I20=0,0,H20/I20)</f>
        <v>1</v>
      </c>
      <c r="K20" s="746">
        <v>3</v>
      </c>
      <c r="L20" s="1766">
        <v>1</v>
      </c>
      <c r="M20" s="1913">
        <f>+I20+'[6]2do cuatr 2021'!M20</f>
        <v>1</v>
      </c>
      <c r="N20" s="1806">
        <f>+IF(M20=0,0,L20/M20)</f>
        <v>1</v>
      </c>
      <c r="O20" s="1915">
        <v>0.2</v>
      </c>
      <c r="P20" s="1918">
        <f>+AVERAGE(N20:N22)*O20</f>
        <v>0.2</v>
      </c>
      <c r="Q20" s="1907" t="s">
        <v>1002</v>
      </c>
      <c r="R20" s="1789" t="s">
        <v>995</v>
      </c>
      <c r="S20" s="1909"/>
      <c r="T20" s="1877"/>
      <c r="U20" s="1911"/>
    </row>
    <row r="21" spans="1:27" s="439" customFormat="1" ht="24" customHeight="1">
      <c r="A21" s="478"/>
      <c r="B21" s="1922"/>
      <c r="C21" s="1925"/>
      <c r="D21" s="1927"/>
      <c r="E21" s="1804"/>
      <c r="F21" s="962" t="s">
        <v>996</v>
      </c>
      <c r="G21" s="493">
        <v>3</v>
      </c>
      <c r="H21" s="1782"/>
      <c r="I21" s="1782"/>
      <c r="J21" s="1782"/>
      <c r="K21" s="747">
        <v>3</v>
      </c>
      <c r="L21" s="1785"/>
      <c r="M21" s="1914"/>
      <c r="N21" s="1807"/>
      <c r="O21" s="1916"/>
      <c r="P21" s="1919"/>
      <c r="Q21" s="1908"/>
      <c r="R21" s="1786"/>
      <c r="S21" s="1910"/>
      <c r="T21" s="1878"/>
      <c r="U21" s="1912"/>
    </row>
    <row r="22" spans="1:27" s="439" customFormat="1" ht="32.25" customHeight="1">
      <c r="A22" s="478"/>
      <c r="B22" s="1923"/>
      <c r="C22" s="971" t="s">
        <v>1003</v>
      </c>
      <c r="D22" s="972" t="s">
        <v>1004</v>
      </c>
      <c r="E22" s="973" t="s">
        <v>1005</v>
      </c>
      <c r="F22" s="972" t="s">
        <v>1006</v>
      </c>
      <c r="G22" s="495">
        <v>0</v>
      </c>
      <c r="H22" s="1020">
        <v>0</v>
      </c>
      <c r="I22" s="1021">
        <v>0</v>
      </c>
      <c r="J22" s="1020">
        <f>IF(I22=0,0,H22/I22)</f>
        <v>0</v>
      </c>
      <c r="K22" s="744">
        <v>1</v>
      </c>
      <c r="L22" s="1022">
        <v>1</v>
      </c>
      <c r="M22" s="1017">
        <f>+I22+'[6]2do cuatr 2021'!M22</f>
        <v>1</v>
      </c>
      <c r="N22" s="1024">
        <f>IF(M22=0,0,L22/M22)</f>
        <v>1</v>
      </c>
      <c r="O22" s="1917"/>
      <c r="P22" s="1920"/>
      <c r="Q22" s="966" t="s">
        <v>1007</v>
      </c>
      <c r="R22" s="967" t="s">
        <v>1008</v>
      </c>
      <c r="S22" s="1036"/>
      <c r="T22" s="968"/>
      <c r="U22" s="1036"/>
      <c r="X22" s="1037"/>
      <c r="Y22" s="1037">
        <v>2820</v>
      </c>
      <c r="Z22" s="1037"/>
      <c r="AA22" s="1037"/>
    </row>
    <row r="23" spans="1:27" s="439" customFormat="1" ht="15.75" customHeight="1" thickBot="1">
      <c r="B23" s="1762" t="s">
        <v>1009</v>
      </c>
      <c r="C23" s="1763"/>
      <c r="D23" s="1763"/>
      <c r="E23" s="1763"/>
      <c r="F23" s="1763"/>
      <c r="G23" s="750"/>
      <c r="H23" s="1038">
        <v>0.41493055555555552</v>
      </c>
      <c r="I23" s="1038">
        <f>AVERAGE(I8:I22)</f>
        <v>5.5555555555555552E-2</v>
      </c>
      <c r="J23" s="1038">
        <f>AVERAGE(J8:J22)</f>
        <v>0.16666666666666666</v>
      </c>
      <c r="K23" s="750"/>
      <c r="L23" s="1038">
        <v>0.91145833333333337</v>
      </c>
      <c r="M23" s="1038">
        <f>AVERAGE(M8:M22)</f>
        <v>1</v>
      </c>
      <c r="N23" s="1039">
        <f>AVERAGE(N8:N22)</f>
        <v>0.91145833333333337</v>
      </c>
      <c r="O23" s="501">
        <f>SUM(O8:O22)</f>
        <v>1</v>
      </c>
      <c r="P23" s="501">
        <f>SUM(P8:P22)</f>
        <v>0.9291666666666667</v>
      </c>
      <c r="Q23" s="502"/>
      <c r="R23" s="503"/>
      <c r="S23" s="503"/>
      <c r="T23" s="751"/>
      <c r="U23" s="503"/>
      <c r="X23" s="1037"/>
      <c r="Y23" s="1037">
        <v>12100</v>
      </c>
      <c r="Z23" s="1037"/>
      <c r="AA23" s="1037"/>
    </row>
    <row r="24" spans="1:27" s="482" customFormat="1" ht="16.5" customHeight="1" thickTop="1" thickBot="1">
      <c r="A24" s="479"/>
      <c r="B24" s="715" t="s">
        <v>1010</v>
      </c>
      <c r="C24" s="716"/>
      <c r="D24" s="716"/>
      <c r="E24" s="716"/>
      <c r="F24" s="716"/>
      <c r="G24" s="716"/>
      <c r="H24" s="1114"/>
      <c r="I24" s="1114"/>
      <c r="J24" s="1114"/>
      <c r="K24" s="716"/>
      <c r="L24" s="1114"/>
      <c r="M24" s="1114"/>
      <c r="N24" s="1115"/>
      <c r="O24" s="716"/>
      <c r="P24" s="716"/>
      <c r="Q24" s="504"/>
      <c r="R24" s="505"/>
      <c r="S24" s="1040"/>
      <c r="T24" s="752"/>
      <c r="U24" s="1040"/>
      <c r="X24" s="1126"/>
      <c r="Y24" s="1126">
        <f>+Y22*Y23</f>
        <v>34122000</v>
      </c>
      <c r="Z24" s="1126"/>
      <c r="AA24" s="1126"/>
    </row>
    <row r="25" spans="1:27" s="439" customFormat="1" ht="24.75" customHeight="1" thickTop="1">
      <c r="A25" s="478"/>
      <c r="B25" s="1897" t="s">
        <v>1011</v>
      </c>
      <c r="C25" s="1899">
        <v>2.1</v>
      </c>
      <c r="D25" s="1901" t="s">
        <v>1012</v>
      </c>
      <c r="E25" s="1903" t="s">
        <v>1013</v>
      </c>
      <c r="F25" s="506" t="s">
        <v>1001</v>
      </c>
      <c r="G25" s="507">
        <v>1</v>
      </c>
      <c r="H25" s="1889">
        <v>0.33333333333333331</v>
      </c>
      <c r="I25" s="1889">
        <v>0.33333333333333331</v>
      </c>
      <c r="J25" s="1889">
        <f>IF(I25=0,0,H25/I25)</f>
        <v>1</v>
      </c>
      <c r="K25" s="746">
        <v>3</v>
      </c>
      <c r="L25" s="1891">
        <v>1</v>
      </c>
      <c r="M25" s="1891">
        <f>+I25+'[6]2do cuatr 2021'!I25:M26</f>
        <v>1</v>
      </c>
      <c r="N25" s="1893">
        <f>+IF(M25=0,0,L25/M25)</f>
        <v>1</v>
      </c>
      <c r="O25" s="1894">
        <v>1</v>
      </c>
      <c r="P25" s="1895">
        <f>+N25*O25</f>
        <v>1</v>
      </c>
      <c r="Q25" s="965" t="s">
        <v>957</v>
      </c>
      <c r="R25" s="1789" t="s">
        <v>995</v>
      </c>
      <c r="S25" s="1875" t="s">
        <v>1321</v>
      </c>
      <c r="T25" s="1877" t="s">
        <v>1211</v>
      </c>
      <c r="U25" s="1879" t="s">
        <v>1322</v>
      </c>
      <c r="X25" s="1037"/>
      <c r="Y25" s="1037">
        <f>+Y24-200000</f>
        <v>33922000</v>
      </c>
      <c r="Z25" s="1037"/>
      <c r="AA25" s="1037"/>
    </row>
    <row r="26" spans="1:27" s="439" customFormat="1" ht="24.75" customHeight="1">
      <c r="A26" s="478"/>
      <c r="B26" s="1898"/>
      <c r="C26" s="1900"/>
      <c r="D26" s="1902"/>
      <c r="E26" s="1904"/>
      <c r="F26" s="962" t="s">
        <v>996</v>
      </c>
      <c r="G26" s="493">
        <v>3</v>
      </c>
      <c r="H26" s="1890"/>
      <c r="I26" s="1890"/>
      <c r="J26" s="1890"/>
      <c r="K26" s="747">
        <v>3</v>
      </c>
      <c r="L26" s="1892"/>
      <c r="M26" s="1892"/>
      <c r="N26" s="1769"/>
      <c r="O26" s="1771"/>
      <c r="P26" s="1896"/>
      <c r="Q26" s="753"/>
      <c r="R26" s="1786"/>
      <c r="S26" s="1876"/>
      <c r="T26" s="1878"/>
      <c r="U26" s="1880"/>
      <c r="X26" s="1037"/>
      <c r="Y26" s="1037">
        <v>2771</v>
      </c>
      <c r="Z26" s="1037"/>
      <c r="AA26" s="1037"/>
    </row>
    <row r="27" spans="1:27" s="439" customFormat="1" ht="15.75" customHeight="1" thickBot="1">
      <c r="B27" s="1881" t="s">
        <v>1014</v>
      </c>
      <c r="C27" s="1882"/>
      <c r="D27" s="1882"/>
      <c r="E27" s="1882"/>
      <c r="F27" s="1883"/>
      <c r="G27" s="508"/>
      <c r="H27" s="1041">
        <v>0.33333333333333331</v>
      </c>
      <c r="I27" s="1041">
        <f>AVERAGE(I25:I26)</f>
        <v>0.33333333333333331</v>
      </c>
      <c r="J27" s="1041">
        <f>AVERAGE(J25:J26)</f>
        <v>1</v>
      </c>
      <c r="K27" s="508"/>
      <c r="L27" s="1041">
        <v>1</v>
      </c>
      <c r="M27" s="1041">
        <f>AVERAGE(M25:M26)</f>
        <v>1</v>
      </c>
      <c r="N27" s="1039">
        <f>AVERAGE(N25:N26)</f>
        <v>1</v>
      </c>
      <c r="O27" s="509">
        <f>SUM(O25)</f>
        <v>1</v>
      </c>
      <c r="P27" s="509">
        <f>SUM(P25)</f>
        <v>1</v>
      </c>
      <c r="Q27" s="533"/>
      <c r="R27" s="534"/>
      <c r="S27" s="534"/>
      <c r="T27" s="754"/>
      <c r="U27" s="534"/>
      <c r="X27" s="1037"/>
      <c r="Y27" s="1037">
        <f>+Y25/Y26</f>
        <v>12241.78996752075</v>
      </c>
      <c r="Z27" s="1037"/>
      <c r="AA27" s="1037"/>
    </row>
    <row r="28" spans="1:27" s="482" customFormat="1" ht="16.5" customHeight="1" thickTop="1" thickBot="1">
      <c r="A28" s="479"/>
      <c r="B28" s="715" t="s">
        <v>1015</v>
      </c>
      <c r="C28" s="716"/>
      <c r="D28" s="716"/>
      <c r="E28" s="716"/>
      <c r="F28" s="716"/>
      <c r="G28" s="716"/>
      <c r="H28" s="1114"/>
      <c r="I28" s="1114"/>
      <c r="J28" s="1114"/>
      <c r="K28" s="716"/>
      <c r="L28" s="1114"/>
      <c r="M28" s="1114"/>
      <c r="N28" s="1115"/>
      <c r="O28" s="716"/>
      <c r="P28" s="716"/>
      <c r="Q28" s="504"/>
      <c r="R28" s="505"/>
      <c r="S28" s="1040"/>
      <c r="T28" s="752"/>
      <c r="U28" s="1040"/>
    </row>
    <row r="29" spans="1:27" s="439" customFormat="1" ht="51" customHeight="1" thickTop="1">
      <c r="A29" s="478"/>
      <c r="B29" s="1884" t="s">
        <v>1016</v>
      </c>
      <c r="C29" s="1887" t="s">
        <v>1017</v>
      </c>
      <c r="D29" s="1888" t="s">
        <v>1018</v>
      </c>
      <c r="E29" s="1888" t="s">
        <v>1019</v>
      </c>
      <c r="F29" s="510" t="s">
        <v>1020</v>
      </c>
      <c r="G29" s="511">
        <v>0</v>
      </c>
      <c r="H29" s="1870">
        <v>0</v>
      </c>
      <c r="I29" s="1870">
        <v>0.5</v>
      </c>
      <c r="J29" s="1870">
        <f>IF(I29=0,0,H29/I29)</f>
        <v>0</v>
      </c>
      <c r="K29" s="746">
        <v>2</v>
      </c>
      <c r="L29" s="1871">
        <v>0.5</v>
      </c>
      <c r="M29" s="1871">
        <f>+I29+'[6]2do cuatr 2021'!I29:M30</f>
        <v>1</v>
      </c>
      <c r="N29" s="1806">
        <f>+IF(M29=0,0,L29/M29)</f>
        <v>0.5</v>
      </c>
      <c r="O29" s="1872">
        <v>0.7</v>
      </c>
      <c r="P29" s="1858">
        <f>AVERAGE(N29:N39)*O29</f>
        <v>0.48522727272727273</v>
      </c>
      <c r="Q29" s="1861" t="s">
        <v>1021</v>
      </c>
      <c r="R29" s="1862" t="s">
        <v>94</v>
      </c>
      <c r="S29" s="1864" t="s">
        <v>1323</v>
      </c>
      <c r="T29" s="1866" t="s">
        <v>1324</v>
      </c>
      <c r="U29" s="1868" t="s">
        <v>1325</v>
      </c>
    </row>
    <row r="30" spans="1:27" s="439" customFormat="1" ht="51" customHeight="1">
      <c r="A30" s="478"/>
      <c r="B30" s="1885"/>
      <c r="C30" s="1781"/>
      <c r="D30" s="1841"/>
      <c r="E30" s="1841"/>
      <c r="F30" s="512">
        <v>4</v>
      </c>
      <c r="G30" s="493">
        <v>4</v>
      </c>
      <c r="H30" s="1782"/>
      <c r="I30" s="1782"/>
      <c r="J30" s="1782"/>
      <c r="K30" s="755">
        <v>4</v>
      </c>
      <c r="L30" s="1785"/>
      <c r="M30" s="1785"/>
      <c r="N30" s="1807"/>
      <c r="O30" s="1873"/>
      <c r="P30" s="1859"/>
      <c r="Q30" s="1823"/>
      <c r="R30" s="1863"/>
      <c r="S30" s="1865"/>
      <c r="T30" s="1867"/>
      <c r="U30" s="1869"/>
    </row>
    <row r="31" spans="1:27" s="439" customFormat="1" ht="21.75" customHeight="1">
      <c r="A31" s="478"/>
      <c r="B31" s="1885"/>
      <c r="C31" s="1781" t="s">
        <v>1022</v>
      </c>
      <c r="D31" s="1841" t="s">
        <v>1023</v>
      </c>
      <c r="E31" s="1841" t="s">
        <v>1024</v>
      </c>
      <c r="F31" s="513" t="s">
        <v>1025</v>
      </c>
      <c r="G31" s="514">
        <v>0</v>
      </c>
      <c r="H31" s="1782">
        <v>0</v>
      </c>
      <c r="I31" s="1782">
        <v>0</v>
      </c>
      <c r="J31" s="1782">
        <f>IF(I31=0,0,H31/I31)</f>
        <v>0</v>
      </c>
      <c r="K31" s="756">
        <v>1</v>
      </c>
      <c r="L31" s="1785">
        <v>1</v>
      </c>
      <c r="M31" s="1785">
        <f>+I31+'[6]2do cuatr 2021'!M31</f>
        <v>1</v>
      </c>
      <c r="N31" s="1807">
        <f>+IF(M31=0,0,L31/M31)</f>
        <v>1</v>
      </c>
      <c r="O31" s="1873"/>
      <c r="P31" s="1859"/>
      <c r="Q31" s="1823" t="s">
        <v>60</v>
      </c>
      <c r="R31" s="1825" t="s">
        <v>555</v>
      </c>
      <c r="S31" s="1905" t="s">
        <v>1326</v>
      </c>
      <c r="T31" s="1845"/>
      <c r="U31" s="1856"/>
    </row>
    <row r="32" spans="1:27" s="439" customFormat="1" ht="21.75" customHeight="1">
      <c r="A32" s="478"/>
      <c r="B32" s="1885"/>
      <c r="C32" s="1781"/>
      <c r="D32" s="1841"/>
      <c r="E32" s="1841"/>
      <c r="F32" s="515" t="s">
        <v>1026</v>
      </c>
      <c r="G32" s="493">
        <v>1</v>
      </c>
      <c r="H32" s="1782"/>
      <c r="I32" s="1782"/>
      <c r="J32" s="1782"/>
      <c r="K32" s="1042">
        <v>1</v>
      </c>
      <c r="L32" s="1785"/>
      <c r="M32" s="1785"/>
      <c r="N32" s="1807"/>
      <c r="O32" s="1873"/>
      <c r="P32" s="1859"/>
      <c r="Q32" s="1823"/>
      <c r="R32" s="1825"/>
      <c r="S32" s="1906"/>
      <c r="T32" s="1845"/>
      <c r="U32" s="1857"/>
    </row>
    <row r="33" spans="1:21" s="439" customFormat="1" ht="26.25" customHeight="1">
      <c r="A33" s="478"/>
      <c r="B33" s="1885"/>
      <c r="C33" s="1781" t="s">
        <v>1027</v>
      </c>
      <c r="D33" s="1841" t="s">
        <v>1028</v>
      </c>
      <c r="E33" s="1841" t="s">
        <v>1029</v>
      </c>
      <c r="F33" s="513" t="s">
        <v>1030</v>
      </c>
      <c r="G33" s="514">
        <v>0</v>
      </c>
      <c r="H33" s="1782">
        <v>0</v>
      </c>
      <c r="I33" s="1782">
        <v>0</v>
      </c>
      <c r="J33" s="1782">
        <f>IF(I33=0,0,H33/I33)</f>
        <v>0</v>
      </c>
      <c r="K33" s="1043">
        <v>1</v>
      </c>
      <c r="L33" s="1785">
        <v>1</v>
      </c>
      <c r="M33" s="1785">
        <f>+I33+'[6]2do cuatr 2021'!M33</f>
        <v>1</v>
      </c>
      <c r="N33" s="1807">
        <f>+IF(M33=0,0,L33/M33)</f>
        <v>1</v>
      </c>
      <c r="O33" s="1873"/>
      <c r="P33" s="1859"/>
      <c r="Q33" s="1823" t="s">
        <v>60</v>
      </c>
      <c r="R33" s="1825" t="s">
        <v>555</v>
      </c>
      <c r="S33" s="1842"/>
      <c r="T33" s="1844" t="s">
        <v>1212</v>
      </c>
      <c r="U33" s="1853"/>
    </row>
    <row r="34" spans="1:21" s="439" customFormat="1" ht="26.25" customHeight="1">
      <c r="A34" s="478"/>
      <c r="B34" s="1885"/>
      <c r="C34" s="1781"/>
      <c r="D34" s="1841"/>
      <c r="E34" s="1841"/>
      <c r="F34" s="975" t="s">
        <v>1026</v>
      </c>
      <c r="G34" s="493">
        <v>1</v>
      </c>
      <c r="H34" s="1782"/>
      <c r="I34" s="1782"/>
      <c r="J34" s="1782"/>
      <c r="K34" s="755">
        <v>1</v>
      </c>
      <c r="L34" s="1785"/>
      <c r="M34" s="1785"/>
      <c r="N34" s="1807"/>
      <c r="O34" s="1873"/>
      <c r="P34" s="1859"/>
      <c r="Q34" s="1823"/>
      <c r="R34" s="1825"/>
      <c r="S34" s="1843"/>
      <c r="T34" s="1845"/>
      <c r="U34" s="1854"/>
    </row>
    <row r="35" spans="1:21" s="439" customFormat="1" ht="29.25" customHeight="1">
      <c r="A35" s="478"/>
      <c r="B35" s="1885"/>
      <c r="C35" s="1781" t="s">
        <v>1031</v>
      </c>
      <c r="D35" s="1841" t="s">
        <v>1032</v>
      </c>
      <c r="E35" s="1841" t="s">
        <v>1033</v>
      </c>
      <c r="F35" s="513" t="s">
        <v>1034</v>
      </c>
      <c r="G35" s="514">
        <v>10</v>
      </c>
      <c r="H35" s="1855">
        <v>0.90909090909090906</v>
      </c>
      <c r="I35" s="1782">
        <v>0.36363636363636365</v>
      </c>
      <c r="J35" s="1782">
        <f>IF(I35=0,0,H35/I35)</f>
        <v>2.5</v>
      </c>
      <c r="K35" s="1043">
        <v>10</v>
      </c>
      <c r="L35" s="1850">
        <v>0.90909090909090906</v>
      </c>
      <c r="M35" s="1785">
        <f>+I35+'[6]2do cuatr 2021'!I35:M36</f>
        <v>1</v>
      </c>
      <c r="N35" s="1807">
        <f>+IF(M35=0,0,L35/M35)</f>
        <v>0.90909090909090906</v>
      </c>
      <c r="O35" s="1873"/>
      <c r="P35" s="1859"/>
      <c r="Q35" s="1823" t="s">
        <v>1035</v>
      </c>
      <c r="R35" s="1825" t="s">
        <v>331</v>
      </c>
      <c r="S35" s="1851" t="s">
        <v>1327</v>
      </c>
      <c r="T35" s="1845"/>
      <c r="U35" s="1848" t="s">
        <v>1328</v>
      </c>
    </row>
    <row r="36" spans="1:21" s="439" customFormat="1" ht="21.75" customHeight="1">
      <c r="A36" s="478"/>
      <c r="B36" s="1885"/>
      <c r="C36" s="1781"/>
      <c r="D36" s="1841"/>
      <c r="E36" s="1841"/>
      <c r="F36" s="975" t="s">
        <v>1036</v>
      </c>
      <c r="G36" s="493">
        <v>11</v>
      </c>
      <c r="H36" s="1764"/>
      <c r="I36" s="1782"/>
      <c r="J36" s="1782"/>
      <c r="K36" s="755">
        <v>11</v>
      </c>
      <c r="L36" s="1766"/>
      <c r="M36" s="1785"/>
      <c r="N36" s="1807"/>
      <c r="O36" s="1873"/>
      <c r="P36" s="1859"/>
      <c r="Q36" s="1823"/>
      <c r="R36" s="1825"/>
      <c r="S36" s="1852"/>
      <c r="T36" s="1845"/>
      <c r="U36" s="1849"/>
    </row>
    <row r="37" spans="1:21" s="439" customFormat="1" ht="21.75" customHeight="1">
      <c r="A37" s="478"/>
      <c r="B37" s="1885"/>
      <c r="C37" s="1781" t="s">
        <v>1037</v>
      </c>
      <c r="D37" s="1841" t="s">
        <v>1038</v>
      </c>
      <c r="E37" s="1841" t="s">
        <v>1039</v>
      </c>
      <c r="F37" s="513" t="s">
        <v>1040</v>
      </c>
      <c r="G37" s="514">
        <v>1</v>
      </c>
      <c r="H37" s="1782">
        <v>0.25</v>
      </c>
      <c r="I37" s="1782">
        <v>0.5</v>
      </c>
      <c r="J37" s="1782">
        <f>IF(I37=0,0,H37/I37)</f>
        <v>0.5</v>
      </c>
      <c r="K37" s="1043">
        <v>3</v>
      </c>
      <c r="L37" s="1785">
        <v>0.75</v>
      </c>
      <c r="M37" s="1785">
        <f>+I37+'[6]2do cuatr 2021'!I37:M38</f>
        <v>1</v>
      </c>
      <c r="N37" s="1807">
        <f>+IF(M37=0,0,L37/M37)</f>
        <v>0.75</v>
      </c>
      <c r="O37" s="1873"/>
      <c r="P37" s="1859"/>
      <c r="Q37" s="1823" t="s">
        <v>1041</v>
      </c>
      <c r="R37" s="1825" t="s">
        <v>94</v>
      </c>
      <c r="S37" s="1842" t="s">
        <v>1329</v>
      </c>
      <c r="T37" s="1844" t="s">
        <v>1213</v>
      </c>
      <c r="U37" s="1846"/>
    </row>
    <row r="38" spans="1:21" s="439" customFormat="1" ht="21.75" customHeight="1">
      <c r="A38" s="478"/>
      <c r="B38" s="1885"/>
      <c r="C38" s="1781"/>
      <c r="D38" s="1841"/>
      <c r="E38" s="1841"/>
      <c r="F38" s="975" t="s">
        <v>1042</v>
      </c>
      <c r="G38" s="493">
        <v>4</v>
      </c>
      <c r="H38" s="1782"/>
      <c r="I38" s="1782"/>
      <c r="J38" s="1782"/>
      <c r="K38" s="747">
        <v>4</v>
      </c>
      <c r="L38" s="1785"/>
      <c r="M38" s="1785"/>
      <c r="N38" s="1807"/>
      <c r="O38" s="1873"/>
      <c r="P38" s="1859"/>
      <c r="Q38" s="1823"/>
      <c r="R38" s="1825"/>
      <c r="S38" s="1843"/>
      <c r="T38" s="1845"/>
      <c r="U38" s="1847"/>
    </row>
    <row r="39" spans="1:21" s="439" customFormat="1" ht="21.75" customHeight="1">
      <c r="A39" s="478"/>
      <c r="B39" s="1886"/>
      <c r="C39" s="516" t="s">
        <v>1043</v>
      </c>
      <c r="D39" s="517" t="s">
        <v>1044</v>
      </c>
      <c r="E39" s="517" t="s">
        <v>1045</v>
      </c>
      <c r="F39" s="517" t="s">
        <v>1045</v>
      </c>
      <c r="G39" s="518">
        <v>0</v>
      </c>
      <c r="H39" s="1044">
        <v>0</v>
      </c>
      <c r="I39" s="1045">
        <v>1</v>
      </c>
      <c r="J39" s="1044">
        <f>IF(I39=0,0,H39/I39)</f>
        <v>0</v>
      </c>
      <c r="K39" s="744">
        <v>0</v>
      </c>
      <c r="L39" s="1022">
        <v>0</v>
      </c>
      <c r="M39" s="1034">
        <f>+I39+'[6]2do cuatr 2021'!M39</f>
        <v>1</v>
      </c>
      <c r="N39" s="1024">
        <f>IF(M39=0,0,L39/M39)</f>
        <v>0</v>
      </c>
      <c r="O39" s="1874"/>
      <c r="P39" s="1860"/>
      <c r="Q39" s="519" t="s">
        <v>1214</v>
      </c>
      <c r="R39" s="520">
        <v>44454</v>
      </c>
      <c r="S39" s="1046"/>
      <c r="T39" s="757"/>
      <c r="U39" s="1046" t="s">
        <v>1330</v>
      </c>
    </row>
    <row r="40" spans="1:21" s="439" customFormat="1" ht="27.75" customHeight="1">
      <c r="A40" s="478"/>
      <c r="B40" s="1835" t="s">
        <v>1046</v>
      </c>
      <c r="C40" s="1838" t="s">
        <v>1047</v>
      </c>
      <c r="D40" s="1840" t="s">
        <v>1048</v>
      </c>
      <c r="E40" s="1840" t="s">
        <v>1049</v>
      </c>
      <c r="F40" s="483" t="s">
        <v>1050</v>
      </c>
      <c r="G40" s="493">
        <v>1</v>
      </c>
      <c r="H40" s="1764">
        <v>0.33333333333333331</v>
      </c>
      <c r="I40" s="1764">
        <v>0.33333333333333331</v>
      </c>
      <c r="J40" s="1764">
        <f>IF(I40=0,0,H40/I40)</f>
        <v>1</v>
      </c>
      <c r="K40" s="746">
        <v>3</v>
      </c>
      <c r="L40" s="1766">
        <v>1</v>
      </c>
      <c r="M40" s="1766">
        <f>+I40+'[6]2do cuatr 2021'!I40:M41</f>
        <v>1</v>
      </c>
      <c r="N40" s="1806">
        <f>+IF(M40=0,0,L40/M40)</f>
        <v>1</v>
      </c>
      <c r="O40" s="1831">
        <v>0.3</v>
      </c>
      <c r="P40" s="1832">
        <f>AVERAGE(N40:N42)*O40</f>
        <v>0.3</v>
      </c>
      <c r="Q40" s="1822" t="s">
        <v>1051</v>
      </c>
      <c r="R40" s="1824" t="s">
        <v>1008</v>
      </c>
      <c r="S40" s="1826" t="s">
        <v>1331</v>
      </c>
      <c r="T40" s="1827" t="s">
        <v>1215</v>
      </c>
      <c r="U40" s="1829" t="s">
        <v>1332</v>
      </c>
    </row>
    <row r="41" spans="1:21" s="439" customFormat="1" ht="27.75" customHeight="1">
      <c r="A41" s="478"/>
      <c r="B41" s="1836"/>
      <c r="C41" s="1839"/>
      <c r="D41" s="1841"/>
      <c r="E41" s="1841"/>
      <c r="F41" s="975" t="s">
        <v>1052</v>
      </c>
      <c r="G41" s="493">
        <v>3</v>
      </c>
      <c r="H41" s="1782"/>
      <c r="I41" s="1782"/>
      <c r="J41" s="1782"/>
      <c r="K41" s="747">
        <v>3</v>
      </c>
      <c r="L41" s="1785"/>
      <c r="M41" s="1785"/>
      <c r="N41" s="1807"/>
      <c r="O41" s="1812"/>
      <c r="P41" s="1833"/>
      <c r="Q41" s="1823"/>
      <c r="R41" s="1825"/>
      <c r="S41" s="1827"/>
      <c r="T41" s="1828"/>
      <c r="U41" s="1830"/>
    </row>
    <row r="42" spans="1:21" s="439" customFormat="1" ht="27.75" customHeight="1">
      <c r="A42" s="478"/>
      <c r="B42" s="1837"/>
      <c r="C42" s="521" t="s">
        <v>1053</v>
      </c>
      <c r="D42" s="522" t="s">
        <v>1054</v>
      </c>
      <c r="E42" s="522" t="s">
        <v>1055</v>
      </c>
      <c r="F42" s="522" t="s">
        <v>1056</v>
      </c>
      <c r="G42" s="495">
        <v>1</v>
      </c>
      <c r="H42" s="1020">
        <v>1</v>
      </c>
      <c r="I42" s="1021">
        <v>1</v>
      </c>
      <c r="J42" s="1020">
        <f>IF(I42=0,0,H42/I42)</f>
        <v>1</v>
      </c>
      <c r="K42" s="744">
        <v>1</v>
      </c>
      <c r="L42" s="1022">
        <v>1</v>
      </c>
      <c r="M42" s="1017">
        <f>+I42+'[6]2do cuatr 2021'!M42</f>
        <v>1</v>
      </c>
      <c r="N42" s="1024">
        <f>IF(M42=0,0,L42/M42)</f>
        <v>1</v>
      </c>
      <c r="O42" s="1813"/>
      <c r="P42" s="1834"/>
      <c r="Q42" s="523" t="s">
        <v>60</v>
      </c>
      <c r="R42" s="524">
        <v>44561</v>
      </c>
      <c r="S42" s="1047"/>
      <c r="T42" s="758"/>
      <c r="U42" s="1047" t="s">
        <v>1333</v>
      </c>
    </row>
    <row r="43" spans="1:21" s="439" customFormat="1" ht="15.75" customHeight="1" thickBot="1">
      <c r="B43" s="1762" t="s">
        <v>1057</v>
      </c>
      <c r="C43" s="1763"/>
      <c r="D43" s="1763"/>
      <c r="E43" s="1763"/>
      <c r="F43" s="1763"/>
      <c r="G43" s="759"/>
      <c r="H43" s="1038">
        <v>0.31155303030303028</v>
      </c>
      <c r="I43" s="1038">
        <f>AVERAGE(I29:I42)</f>
        <v>0.46212121212121215</v>
      </c>
      <c r="J43" s="1038">
        <f>AVERAGE(J29:J42)</f>
        <v>0.625</v>
      </c>
      <c r="K43" s="759"/>
      <c r="L43" s="1038">
        <v>0.76988636363636365</v>
      </c>
      <c r="M43" s="1038">
        <f>AVERAGE(M29:M42)</f>
        <v>1</v>
      </c>
      <c r="N43" s="1039">
        <f>AVERAGE(N29:N42)</f>
        <v>0.76988636363636365</v>
      </c>
      <c r="O43" s="501">
        <f>SUM(O29:O42)</f>
        <v>1</v>
      </c>
      <c r="P43" s="501">
        <f>SUM(P29:P42)</f>
        <v>0.78522727272727266</v>
      </c>
      <c r="Q43" s="502"/>
      <c r="R43" s="503"/>
      <c r="S43" s="503"/>
      <c r="T43" s="751"/>
      <c r="U43" s="503"/>
    </row>
    <row r="44" spans="1:21" s="482" customFormat="1" ht="16.5" customHeight="1" thickTop="1" thickBot="1">
      <c r="A44" s="479"/>
      <c r="B44" s="525" t="s">
        <v>1058</v>
      </c>
      <c r="C44" s="526"/>
      <c r="D44" s="526"/>
      <c r="E44" s="526"/>
      <c r="F44" s="526"/>
      <c r="G44" s="526"/>
      <c r="H44" s="1114"/>
      <c r="I44" s="1114"/>
      <c r="J44" s="1114"/>
      <c r="K44" s="526"/>
      <c r="L44" s="1114"/>
      <c r="M44" s="1114"/>
      <c r="N44" s="1115"/>
      <c r="O44" s="526"/>
      <c r="P44" s="526"/>
      <c r="Q44" s="526"/>
      <c r="R44" s="527"/>
      <c r="S44" s="1048"/>
      <c r="T44" s="760"/>
      <c r="U44" s="1048"/>
    </row>
    <row r="45" spans="1:21" s="439" customFormat="1" ht="45.75" thickTop="1">
      <c r="A45" s="478"/>
      <c r="B45" s="1049" t="s">
        <v>1059</v>
      </c>
      <c r="C45" s="1050">
        <v>4.0999999999999996</v>
      </c>
      <c r="D45" s="1051" t="s">
        <v>1060</v>
      </c>
      <c r="E45" s="1051" t="s">
        <v>1061</v>
      </c>
      <c r="F45" s="1051" t="s">
        <v>1062</v>
      </c>
      <c r="G45" s="528">
        <v>0</v>
      </c>
      <c r="H45" s="1052">
        <v>0</v>
      </c>
      <c r="I45" s="1053">
        <v>0</v>
      </c>
      <c r="J45" s="1052">
        <f t="shared" ref="J45:J50" si="1">IF(I45=0,0,H45/I45)</f>
        <v>0</v>
      </c>
      <c r="K45" s="1054">
        <v>0</v>
      </c>
      <c r="L45" s="1055">
        <v>0</v>
      </c>
      <c r="M45" s="1056">
        <f>+I45+'[6]2do cuatr 2021'!M45</f>
        <v>1</v>
      </c>
      <c r="N45" s="1057">
        <f t="shared" ref="N45:N51" si="2">IF(M45=0,0,L45/M45)</f>
        <v>0</v>
      </c>
      <c r="O45" s="1058">
        <v>0.2</v>
      </c>
      <c r="P45" s="1059">
        <f>+N45*O45</f>
        <v>0</v>
      </c>
      <c r="Q45" s="1060" t="s">
        <v>1216</v>
      </c>
      <c r="R45" s="1061">
        <v>44408</v>
      </c>
      <c r="S45" s="1062"/>
      <c r="T45" s="1063" t="s">
        <v>1217</v>
      </c>
      <c r="U45" s="1062" t="s">
        <v>777</v>
      </c>
    </row>
    <row r="46" spans="1:21" s="439" customFormat="1" ht="137.25" customHeight="1">
      <c r="A46" s="478"/>
      <c r="B46" s="1774" t="s">
        <v>1063</v>
      </c>
      <c r="C46" s="935" t="s">
        <v>1064</v>
      </c>
      <c r="D46" s="530" t="s">
        <v>1065</v>
      </c>
      <c r="E46" s="530" t="s">
        <v>1066</v>
      </c>
      <c r="F46" s="530" t="s">
        <v>1067</v>
      </c>
      <c r="G46" s="498">
        <v>0</v>
      </c>
      <c r="H46" s="1015">
        <v>0</v>
      </c>
      <c r="I46" s="1029">
        <v>0</v>
      </c>
      <c r="J46" s="1015">
        <f t="shared" si="1"/>
        <v>0</v>
      </c>
      <c r="K46" s="744">
        <v>1</v>
      </c>
      <c r="L46" s="1030">
        <v>1</v>
      </c>
      <c r="M46" s="1017">
        <f>+I46+'[6]2do cuatr 2021'!M46</f>
        <v>1</v>
      </c>
      <c r="N46" s="1031">
        <f t="shared" si="2"/>
        <v>1</v>
      </c>
      <c r="O46" s="1812">
        <v>0.2</v>
      </c>
      <c r="P46" s="1814">
        <f>+AVERAGE(N46:N47)*O46</f>
        <v>0.1</v>
      </c>
      <c r="Q46" s="939" t="s">
        <v>1214</v>
      </c>
      <c r="R46" s="531">
        <v>44377</v>
      </c>
      <c r="S46" s="1064"/>
      <c r="T46" s="1065" t="s">
        <v>1218</v>
      </c>
      <c r="U46" s="1064"/>
    </row>
    <row r="47" spans="1:21" s="439" customFormat="1" ht="66.75" customHeight="1">
      <c r="A47" s="478"/>
      <c r="B47" s="1775"/>
      <c r="C47" s="936" t="s">
        <v>1068</v>
      </c>
      <c r="D47" s="532" t="s">
        <v>1069</v>
      </c>
      <c r="E47" s="532" t="s">
        <v>1070</v>
      </c>
      <c r="F47" s="532" t="s">
        <v>1071</v>
      </c>
      <c r="G47" s="495">
        <v>0</v>
      </c>
      <c r="H47" s="1020">
        <v>0</v>
      </c>
      <c r="I47" s="1021">
        <v>0</v>
      </c>
      <c r="J47" s="1020">
        <f t="shared" si="1"/>
        <v>0</v>
      </c>
      <c r="K47" s="745">
        <v>0</v>
      </c>
      <c r="L47" s="1022">
        <v>0</v>
      </c>
      <c r="M47" s="1023">
        <f>+I47+'[6]2do cuatr 2021'!M47</f>
        <v>1</v>
      </c>
      <c r="N47" s="1024">
        <f t="shared" si="2"/>
        <v>0</v>
      </c>
      <c r="O47" s="1813"/>
      <c r="P47" s="1815"/>
      <c r="Q47" s="940" t="s">
        <v>1214</v>
      </c>
      <c r="R47" s="496">
        <v>44408</v>
      </c>
      <c r="S47" s="1028"/>
      <c r="T47" s="1066" t="s">
        <v>1219</v>
      </c>
      <c r="U47" s="1028" t="s">
        <v>1330</v>
      </c>
    </row>
    <row r="48" spans="1:21" s="439" customFormat="1" ht="57">
      <c r="A48" s="478"/>
      <c r="B48" s="1067" t="s">
        <v>1072</v>
      </c>
      <c r="C48" s="540">
        <v>4.3</v>
      </c>
      <c r="D48" s="1068" t="s">
        <v>1073</v>
      </c>
      <c r="E48" s="1068" t="s">
        <v>1074</v>
      </c>
      <c r="F48" s="1069" t="s">
        <v>974</v>
      </c>
      <c r="G48" s="528">
        <v>1</v>
      </c>
      <c r="H48" s="1070">
        <v>1</v>
      </c>
      <c r="I48" s="1071">
        <v>1</v>
      </c>
      <c r="J48" s="1070">
        <f t="shared" si="1"/>
        <v>1</v>
      </c>
      <c r="K48" s="763">
        <v>1</v>
      </c>
      <c r="L48" s="1072">
        <v>1</v>
      </c>
      <c r="M48" s="1073">
        <f>+I48+'[6]2do cuatr 2021'!M48</f>
        <v>1</v>
      </c>
      <c r="N48" s="1074">
        <f t="shared" si="2"/>
        <v>1</v>
      </c>
      <c r="O48" s="1075">
        <v>0.2</v>
      </c>
      <c r="P48" s="543">
        <f>+N48*O48</f>
        <v>0.2</v>
      </c>
      <c r="Q48" s="1076" t="s">
        <v>168</v>
      </c>
      <c r="R48" s="1077">
        <v>44469</v>
      </c>
      <c r="S48" s="1078"/>
      <c r="T48" s="956"/>
      <c r="U48" s="1062" t="s">
        <v>1334</v>
      </c>
    </row>
    <row r="49" spans="1:21" s="439" customFormat="1" ht="30">
      <c r="A49" s="478"/>
      <c r="B49" s="1067" t="s">
        <v>1075</v>
      </c>
      <c r="C49" s="540">
        <v>4.4000000000000004</v>
      </c>
      <c r="D49" s="1068" t="s">
        <v>1076</v>
      </c>
      <c r="E49" s="1068" t="s">
        <v>1077</v>
      </c>
      <c r="F49" s="1068" t="s">
        <v>1078</v>
      </c>
      <c r="G49" s="528">
        <v>0</v>
      </c>
      <c r="H49" s="1070">
        <v>0</v>
      </c>
      <c r="I49" s="1071">
        <v>0</v>
      </c>
      <c r="J49" s="1070">
        <f t="shared" si="1"/>
        <v>0</v>
      </c>
      <c r="K49" s="763">
        <v>1</v>
      </c>
      <c r="L49" s="1072">
        <v>1</v>
      </c>
      <c r="M49" s="1073">
        <f>+I49+'[6]2do cuatr 2021'!M49</f>
        <v>1</v>
      </c>
      <c r="N49" s="1074">
        <f t="shared" si="2"/>
        <v>1</v>
      </c>
      <c r="O49" s="1079">
        <v>0.2</v>
      </c>
      <c r="P49" s="1080">
        <f>AVERAGE(N49:N49)*O49</f>
        <v>0.2</v>
      </c>
      <c r="Q49" s="1081" t="s">
        <v>1079</v>
      </c>
      <c r="R49" s="1077">
        <v>44377</v>
      </c>
      <c r="S49" s="1062"/>
      <c r="T49" s="761" t="s">
        <v>1220</v>
      </c>
      <c r="U49" s="1062"/>
    </row>
    <row r="50" spans="1:21" s="439" customFormat="1" ht="58.5" customHeight="1">
      <c r="A50" s="478"/>
      <c r="B50" s="1067" t="s">
        <v>1080</v>
      </c>
      <c r="C50" s="540">
        <v>4.5</v>
      </c>
      <c r="D50" s="541" t="s">
        <v>1081</v>
      </c>
      <c r="E50" s="541" t="s">
        <v>1082</v>
      </c>
      <c r="F50" s="1069" t="s">
        <v>1083</v>
      </c>
      <c r="G50" s="528">
        <v>0</v>
      </c>
      <c r="H50" s="1070">
        <v>0</v>
      </c>
      <c r="I50" s="1071">
        <v>1</v>
      </c>
      <c r="J50" s="1070">
        <f t="shared" si="1"/>
        <v>0</v>
      </c>
      <c r="K50" s="763">
        <v>0</v>
      </c>
      <c r="L50" s="1072">
        <v>0</v>
      </c>
      <c r="M50" s="1073">
        <f>+I50+'[6]2do cuatr 2021'!M50</f>
        <v>1</v>
      </c>
      <c r="N50" s="1074">
        <f t="shared" si="2"/>
        <v>0</v>
      </c>
      <c r="O50" s="1075">
        <v>0.2</v>
      </c>
      <c r="P50" s="543">
        <f>+N50*O50</f>
        <v>0</v>
      </c>
      <c r="Q50" s="1082" t="s">
        <v>1214</v>
      </c>
      <c r="R50" s="1077">
        <v>44561</v>
      </c>
      <c r="S50" s="1078"/>
      <c r="T50" s="956"/>
      <c r="U50" s="1062" t="s">
        <v>1330</v>
      </c>
    </row>
    <row r="51" spans="1:21" s="439" customFormat="1" ht="16.5" customHeight="1" thickBot="1">
      <c r="B51" s="1816" t="s">
        <v>1084</v>
      </c>
      <c r="C51" s="1817"/>
      <c r="D51" s="1817"/>
      <c r="E51" s="1817"/>
      <c r="F51" s="1817"/>
      <c r="G51" s="750"/>
      <c r="H51" s="1083">
        <v>0.16666666666666666</v>
      </c>
      <c r="I51" s="1083">
        <f>AVERAGE(I45:I50)</f>
        <v>0.33333333333333331</v>
      </c>
      <c r="J51" s="1083">
        <f>AVERAGE(J45:J50)</f>
        <v>0.16666666666666666</v>
      </c>
      <c r="K51" s="1084"/>
      <c r="L51" s="1083">
        <v>0.5</v>
      </c>
      <c r="M51" s="1083">
        <f>AVERAGE(M45:M50)</f>
        <v>1</v>
      </c>
      <c r="N51" s="1039">
        <f t="shared" si="2"/>
        <v>0.5</v>
      </c>
      <c r="O51" s="1085">
        <f>SUM(O45:O50)</f>
        <v>1</v>
      </c>
      <c r="P51" s="1085">
        <f>SUM(P45:P50)</f>
        <v>0.5</v>
      </c>
      <c r="Q51" s="1086"/>
      <c r="R51" s="1087"/>
      <c r="S51" s="534"/>
      <c r="T51" s="751"/>
      <c r="U51" s="534"/>
    </row>
    <row r="52" spans="1:21" s="482" customFormat="1" ht="16.5" customHeight="1" thickTop="1" thickBot="1">
      <c r="A52" s="479"/>
      <c r="B52" s="1088" t="s">
        <v>1085</v>
      </c>
      <c r="C52" s="1089"/>
      <c r="D52" s="1089"/>
      <c r="E52" s="1089"/>
      <c r="F52" s="1089"/>
      <c r="G52" s="716"/>
      <c r="H52" s="1090"/>
      <c r="I52" s="1090"/>
      <c r="J52" s="1090"/>
      <c r="K52" s="1089"/>
      <c r="L52" s="1091"/>
      <c r="M52" s="1091"/>
      <c r="N52" s="1092"/>
      <c r="O52" s="1093"/>
      <c r="P52" s="1093"/>
      <c r="Q52" s="1094"/>
      <c r="R52" s="1095"/>
      <c r="S52" s="1095"/>
      <c r="T52" s="1096"/>
      <c r="U52" s="1095"/>
    </row>
    <row r="53" spans="1:21" s="439" customFormat="1" ht="27.75" customHeight="1" thickTop="1">
      <c r="A53" s="478"/>
      <c r="B53" s="1818" t="s">
        <v>1086</v>
      </c>
      <c r="C53" s="1820" t="s">
        <v>1087</v>
      </c>
      <c r="D53" s="1821" t="s">
        <v>1088</v>
      </c>
      <c r="E53" s="1821" t="s">
        <v>1089</v>
      </c>
      <c r="F53" s="1097" t="s">
        <v>1090</v>
      </c>
      <c r="G53" s="762">
        <v>0</v>
      </c>
      <c r="H53" s="1805">
        <v>0</v>
      </c>
      <c r="I53" s="1805">
        <v>1</v>
      </c>
      <c r="J53" s="1805">
        <f>IF(I53=0,0,H53/I53)</f>
        <v>0</v>
      </c>
      <c r="K53" s="746">
        <v>0</v>
      </c>
      <c r="L53" s="1766"/>
      <c r="M53" s="1766">
        <f>+I53+'[6]2do cuatr 2021'!I53:M54</f>
        <v>1</v>
      </c>
      <c r="N53" s="1806">
        <f>+IF(M53=0,0,L53/M53)</f>
        <v>0</v>
      </c>
      <c r="O53" s="1808">
        <v>0.25</v>
      </c>
      <c r="P53" s="1810">
        <f>+AVERAGE(N53:N59)*O53</f>
        <v>0.125</v>
      </c>
      <c r="Q53" s="939" t="s">
        <v>1091</v>
      </c>
      <c r="R53" s="1800">
        <v>44561</v>
      </c>
      <c r="S53" s="1098"/>
      <c r="T53" s="1801"/>
      <c r="U53" s="1803" t="s">
        <v>1335</v>
      </c>
    </row>
    <row r="54" spans="1:21" s="439" customFormat="1" ht="27.75" customHeight="1">
      <c r="A54" s="478"/>
      <c r="B54" s="1819"/>
      <c r="C54" s="1781"/>
      <c r="D54" s="1804"/>
      <c r="E54" s="1804"/>
      <c r="F54" s="1099" t="s">
        <v>1092</v>
      </c>
      <c r="G54" s="493">
        <v>93</v>
      </c>
      <c r="H54" s="1782"/>
      <c r="I54" s="1782"/>
      <c r="J54" s="1782"/>
      <c r="K54" s="747">
        <v>93</v>
      </c>
      <c r="L54" s="1785"/>
      <c r="M54" s="1785"/>
      <c r="N54" s="1807"/>
      <c r="O54" s="1808"/>
      <c r="P54" s="1810"/>
      <c r="Q54" s="978"/>
      <c r="R54" s="1789"/>
      <c r="S54" s="1032"/>
      <c r="T54" s="1802"/>
      <c r="U54" s="1780"/>
    </row>
    <row r="55" spans="1:21" s="439" customFormat="1" ht="46.5" customHeight="1">
      <c r="A55" s="478"/>
      <c r="B55" s="1819"/>
      <c r="C55" s="278" t="s">
        <v>1093</v>
      </c>
      <c r="D55" s="535" t="s">
        <v>1094</v>
      </c>
      <c r="E55" s="535" t="s">
        <v>1095</v>
      </c>
      <c r="F55" s="535" t="s">
        <v>1096</v>
      </c>
      <c r="G55" s="494">
        <v>0</v>
      </c>
      <c r="H55" s="1013">
        <v>0</v>
      </c>
      <c r="I55" s="1014">
        <v>1</v>
      </c>
      <c r="J55" s="1013">
        <f>IF(I55=0,0,H55/I55)</f>
        <v>0</v>
      </c>
      <c r="K55" s="1100">
        <v>0</v>
      </c>
      <c r="L55" s="1016"/>
      <c r="M55" s="1017">
        <f>+I55+'[6]2do cuatr 2021'!M55</f>
        <v>1</v>
      </c>
      <c r="N55" s="1018">
        <f>IF(M55=0,0,L55/M55)</f>
        <v>0</v>
      </c>
      <c r="O55" s="1808"/>
      <c r="P55" s="1810"/>
      <c r="Q55" s="536" t="s">
        <v>1097</v>
      </c>
      <c r="R55" s="974">
        <v>44469</v>
      </c>
      <c r="S55" s="1033"/>
      <c r="T55" s="979"/>
      <c r="U55" s="1033" t="s">
        <v>1336</v>
      </c>
    </row>
    <row r="56" spans="1:21" s="439" customFormat="1" ht="33.75" customHeight="1">
      <c r="A56" s="478"/>
      <c r="B56" s="1819"/>
      <c r="C56" s="1781" t="s">
        <v>1098</v>
      </c>
      <c r="D56" s="1804" t="s">
        <v>1099</v>
      </c>
      <c r="E56" s="1804" t="s">
        <v>1100</v>
      </c>
      <c r="F56" s="485" t="s">
        <v>1101</v>
      </c>
      <c r="G56" s="537">
        <v>1</v>
      </c>
      <c r="H56" s="1782">
        <v>0.33333333333333331</v>
      </c>
      <c r="I56" s="1782">
        <v>0.33333333333333331</v>
      </c>
      <c r="J56" s="1782">
        <f>IF(I56=0,0,H56/I56)</f>
        <v>1</v>
      </c>
      <c r="K56" s="756">
        <v>3</v>
      </c>
      <c r="L56" s="1785">
        <v>1</v>
      </c>
      <c r="M56" s="1785">
        <f>+I56+'[6]2do cuatr 2021'!I56:M57</f>
        <v>1</v>
      </c>
      <c r="N56" s="1807">
        <f>+IF(M56=0,0,L56/M56)</f>
        <v>1</v>
      </c>
      <c r="O56" s="1808"/>
      <c r="P56" s="1810"/>
      <c r="Q56" s="1776" t="s">
        <v>168</v>
      </c>
      <c r="R56" s="1786" t="s">
        <v>995</v>
      </c>
      <c r="S56" s="1783" t="s">
        <v>1337</v>
      </c>
      <c r="T56" s="1788" t="s">
        <v>1221</v>
      </c>
      <c r="U56" s="1779" t="s">
        <v>1338</v>
      </c>
    </row>
    <row r="57" spans="1:21" s="439" customFormat="1" ht="33.75" customHeight="1">
      <c r="A57" s="478"/>
      <c r="B57" s="1819"/>
      <c r="C57" s="1781"/>
      <c r="D57" s="1804"/>
      <c r="E57" s="1804"/>
      <c r="F57" s="538">
        <v>3</v>
      </c>
      <c r="G57" s="493">
        <v>3</v>
      </c>
      <c r="H57" s="1782"/>
      <c r="I57" s="1782"/>
      <c r="J57" s="1782"/>
      <c r="K57" s="755">
        <v>3</v>
      </c>
      <c r="L57" s="1785"/>
      <c r="M57" s="1785"/>
      <c r="N57" s="1807"/>
      <c r="O57" s="1808"/>
      <c r="P57" s="1810"/>
      <c r="Q57" s="1776"/>
      <c r="R57" s="1786"/>
      <c r="S57" s="1787"/>
      <c r="T57" s="1788"/>
      <c r="U57" s="1780"/>
    </row>
    <row r="58" spans="1:21" s="439" customFormat="1" ht="29.25" customHeight="1">
      <c r="A58" s="478"/>
      <c r="B58" s="1819"/>
      <c r="C58" s="1781" t="s">
        <v>1102</v>
      </c>
      <c r="D58" s="1781" t="s">
        <v>1103</v>
      </c>
      <c r="E58" s="1781" t="s">
        <v>1104</v>
      </c>
      <c r="F58" s="964" t="s">
        <v>1105</v>
      </c>
      <c r="G58" s="1101">
        <v>1</v>
      </c>
      <c r="H58" s="1782">
        <v>0.33333333333333331</v>
      </c>
      <c r="I58" s="1782">
        <v>0.33333333333333331</v>
      </c>
      <c r="J58" s="1782">
        <f>IF(I58=0,0,H58/I58)</f>
        <v>1</v>
      </c>
      <c r="K58" s="756">
        <v>3</v>
      </c>
      <c r="L58" s="1785">
        <v>1</v>
      </c>
      <c r="M58" s="1785">
        <f>+I58+'[6]2do cuatr 2021'!I58:M59</f>
        <v>1</v>
      </c>
      <c r="N58" s="1807">
        <f>+IF(M58=0,0,L58/M58)</f>
        <v>1</v>
      </c>
      <c r="O58" s="1808"/>
      <c r="P58" s="1810"/>
      <c r="Q58" s="1776" t="s">
        <v>60</v>
      </c>
      <c r="R58" s="1786" t="s">
        <v>995</v>
      </c>
      <c r="S58" s="1783" t="s">
        <v>1339</v>
      </c>
      <c r="T58" s="1798"/>
      <c r="U58" s="1783" t="s">
        <v>1339</v>
      </c>
    </row>
    <row r="59" spans="1:21" s="439" customFormat="1" ht="29.25" customHeight="1">
      <c r="A59" s="478"/>
      <c r="B59" s="1775"/>
      <c r="C59" s="1397"/>
      <c r="D59" s="1397"/>
      <c r="E59" s="1397"/>
      <c r="F59" s="1102">
        <v>3</v>
      </c>
      <c r="G59" s="1103">
        <v>3</v>
      </c>
      <c r="H59" s="1765"/>
      <c r="I59" s="1765"/>
      <c r="J59" s="1765"/>
      <c r="K59" s="1104">
        <v>3</v>
      </c>
      <c r="L59" s="1767"/>
      <c r="M59" s="1767"/>
      <c r="N59" s="1769"/>
      <c r="O59" s="1809"/>
      <c r="P59" s="1811"/>
      <c r="Q59" s="1425"/>
      <c r="R59" s="1790"/>
      <c r="S59" s="1784"/>
      <c r="T59" s="1799"/>
      <c r="U59" s="1784"/>
    </row>
    <row r="60" spans="1:21" s="439" customFormat="1" ht="57">
      <c r="A60" s="478"/>
      <c r="B60" s="539" t="s">
        <v>1106</v>
      </c>
      <c r="C60" s="540" t="s">
        <v>1107</v>
      </c>
      <c r="D60" s="541" t="s">
        <v>1108</v>
      </c>
      <c r="E60" s="541" t="s">
        <v>1109</v>
      </c>
      <c r="F60" s="540" t="s">
        <v>1110</v>
      </c>
      <c r="G60" s="542">
        <v>0</v>
      </c>
      <c r="H60" s="1070">
        <v>0</v>
      </c>
      <c r="I60" s="1071">
        <v>0</v>
      </c>
      <c r="J60" s="1070">
        <f>IF(I60=0,0,H60/I60)</f>
        <v>0</v>
      </c>
      <c r="K60" s="763">
        <v>0</v>
      </c>
      <c r="L60" s="1072"/>
      <c r="M60" s="1073">
        <f>+I60+'[6]2do cuatr 2021'!M60</f>
        <v>1</v>
      </c>
      <c r="N60" s="1074">
        <f>IF(M60=0,0,L60/M60)</f>
        <v>0</v>
      </c>
      <c r="O60" s="981">
        <v>0.25</v>
      </c>
      <c r="P60" s="976">
        <f>+O60*N60</f>
        <v>0</v>
      </c>
      <c r="Q60" s="529" t="s">
        <v>1111</v>
      </c>
      <c r="R60" s="1105">
        <v>44377</v>
      </c>
      <c r="S60" s="1106"/>
      <c r="T60" s="1106" t="s">
        <v>1190</v>
      </c>
      <c r="U60" s="1033" t="s">
        <v>1340</v>
      </c>
    </row>
    <row r="61" spans="1:21" s="439" customFormat="1" ht="49.5" customHeight="1">
      <c r="A61" s="478"/>
      <c r="B61" s="1774" t="s">
        <v>1112</v>
      </c>
      <c r="C61" s="935" t="s">
        <v>1341</v>
      </c>
      <c r="D61" s="935" t="s">
        <v>1113</v>
      </c>
      <c r="E61" s="935" t="s">
        <v>1114</v>
      </c>
      <c r="F61" s="935" t="s">
        <v>1115</v>
      </c>
      <c r="G61" s="498">
        <v>0</v>
      </c>
      <c r="H61" s="1015">
        <v>0</v>
      </c>
      <c r="I61" s="1029">
        <v>0</v>
      </c>
      <c r="J61" s="1015">
        <f>IF(I61=0,0,H61/I61)</f>
        <v>0</v>
      </c>
      <c r="K61" s="744">
        <v>0</v>
      </c>
      <c r="L61" s="1030">
        <v>0</v>
      </c>
      <c r="M61" s="1017">
        <f>+I61+'[6]2do cuatr 2021'!M61</f>
        <v>1</v>
      </c>
      <c r="N61" s="1031">
        <f>IF(M61=0,0,L61/M61)</f>
        <v>0</v>
      </c>
      <c r="O61" s="1796">
        <v>0.25</v>
      </c>
      <c r="P61" s="1796">
        <f>+AVERAGE(N61:N62)*O61</f>
        <v>0</v>
      </c>
      <c r="Q61" s="939" t="s">
        <v>1116</v>
      </c>
      <c r="R61" s="1107">
        <v>44347</v>
      </c>
      <c r="S61" s="1108"/>
      <c r="T61" s="1109" t="s">
        <v>1222</v>
      </c>
      <c r="U61" s="1108"/>
    </row>
    <row r="62" spans="1:21" s="439" customFormat="1" ht="57.75" customHeight="1">
      <c r="A62" s="478"/>
      <c r="B62" s="1775"/>
      <c r="C62" s="936" t="s">
        <v>1342</v>
      </c>
      <c r="D62" s="936" t="s">
        <v>1117</v>
      </c>
      <c r="E62" s="936" t="s">
        <v>1118</v>
      </c>
      <c r="F62" s="936" t="s">
        <v>1119</v>
      </c>
      <c r="G62" s="495">
        <v>0</v>
      </c>
      <c r="H62" s="1020">
        <v>0</v>
      </c>
      <c r="I62" s="1021">
        <v>1</v>
      </c>
      <c r="J62" s="1020">
        <f>IF(I62=0,0,H62/I62)</f>
        <v>0</v>
      </c>
      <c r="K62" s="1110">
        <v>0</v>
      </c>
      <c r="L62" s="1022">
        <v>0</v>
      </c>
      <c r="M62" s="1034">
        <f>+I62+'[6]2do cuatr 2021'!M62</f>
        <v>1</v>
      </c>
      <c r="N62" s="1024">
        <f>IF(M62=0,0,L62/M62)</f>
        <v>0</v>
      </c>
      <c r="O62" s="1797"/>
      <c r="P62" s="1797"/>
      <c r="Q62" s="940" t="s">
        <v>1120</v>
      </c>
      <c r="R62" s="1105">
        <v>44469</v>
      </c>
      <c r="S62" s="1111"/>
      <c r="T62" s="1112"/>
      <c r="U62" s="1111"/>
    </row>
    <row r="63" spans="1:21" s="439" customFormat="1" ht="26.25" customHeight="1">
      <c r="A63" s="478"/>
      <c r="B63" s="1774" t="s">
        <v>1121</v>
      </c>
      <c r="C63" s="1396">
        <v>5.5</v>
      </c>
      <c r="D63" s="1396" t="s">
        <v>1122</v>
      </c>
      <c r="E63" s="1396" t="s">
        <v>1123</v>
      </c>
      <c r="F63" s="544" t="s">
        <v>1124</v>
      </c>
      <c r="G63" s="545">
        <v>1</v>
      </c>
      <c r="H63" s="1764">
        <v>0.33333333333333331</v>
      </c>
      <c r="I63" s="1764">
        <v>0.33333333333333331</v>
      </c>
      <c r="J63" s="1764">
        <f>IF(I63=0,0,H63/I63)</f>
        <v>1</v>
      </c>
      <c r="K63" s="756">
        <v>3</v>
      </c>
      <c r="L63" s="1766">
        <v>1</v>
      </c>
      <c r="M63" s="1766">
        <f>+I63+'[6]2do cuatr 2021'!I63:M64</f>
        <v>1</v>
      </c>
      <c r="N63" s="1768">
        <f>+IF(M63=0,0,L63/M63)</f>
        <v>1</v>
      </c>
      <c r="O63" s="1770">
        <v>0.25</v>
      </c>
      <c r="P63" s="1772">
        <f>+N63*O63</f>
        <v>0.25</v>
      </c>
      <c r="Q63" s="1777" t="s">
        <v>1214</v>
      </c>
      <c r="R63" s="1789" t="s">
        <v>995</v>
      </c>
      <c r="S63" s="1791" t="s">
        <v>1343</v>
      </c>
      <c r="T63" s="1793" t="s">
        <v>1223</v>
      </c>
      <c r="U63" s="1794" t="s">
        <v>1344</v>
      </c>
    </row>
    <row r="64" spans="1:21" s="439" customFormat="1" ht="26.25" customHeight="1">
      <c r="A64" s="478"/>
      <c r="B64" s="1775"/>
      <c r="C64" s="1397"/>
      <c r="D64" s="1397"/>
      <c r="E64" s="1397"/>
      <c r="F64" s="546" t="s">
        <v>1052</v>
      </c>
      <c r="G64" s="493">
        <v>3</v>
      </c>
      <c r="H64" s="1765"/>
      <c r="I64" s="1765"/>
      <c r="J64" s="1765"/>
      <c r="K64" s="747">
        <v>3</v>
      </c>
      <c r="L64" s="1767"/>
      <c r="M64" s="1767"/>
      <c r="N64" s="1769"/>
      <c r="O64" s="1771"/>
      <c r="P64" s="1773"/>
      <c r="Q64" s="1778"/>
      <c r="R64" s="1790"/>
      <c r="S64" s="1792"/>
      <c r="T64" s="1747"/>
      <c r="U64" s="1795"/>
    </row>
    <row r="65" spans="1:21" s="439" customFormat="1" ht="15.75" customHeight="1" thickBot="1">
      <c r="B65" s="1762" t="s">
        <v>1125</v>
      </c>
      <c r="C65" s="1763"/>
      <c r="D65" s="1763"/>
      <c r="E65" s="1763"/>
      <c r="F65" s="1763"/>
      <c r="G65" s="750"/>
      <c r="H65" s="1038">
        <v>0.125</v>
      </c>
      <c r="I65" s="1038">
        <f>AVERAGE(I53:I64)</f>
        <v>0.5</v>
      </c>
      <c r="J65" s="1038">
        <f>AVERAGE(J53:J64)</f>
        <v>0.375</v>
      </c>
      <c r="K65" s="750"/>
      <c r="L65" s="1038">
        <v>0.6</v>
      </c>
      <c r="M65" s="1038">
        <f>AVERAGE(M53:M64)</f>
        <v>1</v>
      </c>
      <c r="N65" s="1039">
        <f>IF(M65=0,0,L65/M65)</f>
        <v>0.6</v>
      </c>
      <c r="O65" s="501">
        <f>SUM(O53:O64)</f>
        <v>1</v>
      </c>
      <c r="P65" s="501">
        <f>SUM(P53:P64)</f>
        <v>0.375</v>
      </c>
      <c r="Q65" s="502"/>
      <c r="R65" s="503"/>
      <c r="S65" s="1113"/>
      <c r="T65" s="764"/>
      <c r="U65" s="1113"/>
    </row>
    <row r="66" spans="1:21" s="439" customFormat="1" ht="16.5" thickTop="1" thickBot="1">
      <c r="A66" s="478"/>
      <c r="B66" s="525" t="s">
        <v>1126</v>
      </c>
      <c r="C66" s="526"/>
      <c r="D66" s="526"/>
      <c r="E66" s="526"/>
      <c r="F66" s="526"/>
      <c r="G66" s="526"/>
      <c r="H66" s="1114"/>
      <c r="I66" s="1114"/>
      <c r="J66" s="1114"/>
      <c r="K66" s="526"/>
      <c r="L66" s="1114"/>
      <c r="M66" s="1114"/>
      <c r="N66" s="1115"/>
      <c r="O66" s="526"/>
      <c r="P66" s="526"/>
      <c r="Q66" s="526"/>
      <c r="R66" s="527"/>
      <c r="S66" s="1116"/>
      <c r="T66" s="765"/>
      <c r="U66" s="1116"/>
    </row>
    <row r="67" spans="1:21" s="439" customFormat="1" ht="60.75" thickTop="1">
      <c r="A67" s="478"/>
      <c r="B67" s="547" t="s">
        <v>1127</v>
      </c>
      <c r="C67" s="548">
        <v>6.1</v>
      </c>
      <c r="D67" s="1117" t="s">
        <v>1128</v>
      </c>
      <c r="E67" s="548" t="s">
        <v>1129</v>
      </c>
      <c r="F67" s="549" t="s">
        <v>1130</v>
      </c>
      <c r="G67" s="498">
        <v>0</v>
      </c>
      <c r="H67" s="1015">
        <f>+G67</f>
        <v>0</v>
      </c>
      <c r="I67" s="1029">
        <v>0</v>
      </c>
      <c r="J67" s="1015">
        <f>IF(I67=0,0,H67/I67)</f>
        <v>0</v>
      </c>
      <c r="K67" s="744">
        <f>+G67+'[6]2do cuatr 2021'!K67</f>
        <v>1</v>
      </c>
      <c r="L67" s="1030">
        <f>+K67</f>
        <v>1</v>
      </c>
      <c r="M67" s="1017">
        <f>+I67+'[6]2do cuatr 2021'!M67</f>
        <v>1</v>
      </c>
      <c r="N67" s="1118">
        <f>IF(M67=0,0,L67/M67)</f>
        <v>1</v>
      </c>
      <c r="O67" s="550">
        <v>1</v>
      </c>
      <c r="P67" s="551">
        <f>+N67*O67</f>
        <v>1</v>
      </c>
      <c r="Q67" s="552" t="s">
        <v>168</v>
      </c>
      <c r="R67" s="553">
        <v>44423</v>
      </c>
      <c r="S67" s="553"/>
      <c r="T67" s="766" t="s">
        <v>1224</v>
      </c>
      <c r="U67" s="553"/>
    </row>
    <row r="68" spans="1:21" s="439" customFormat="1" ht="15.75" customHeight="1">
      <c r="B68" s="767" t="s">
        <v>1125</v>
      </c>
      <c r="C68" s="768"/>
      <c r="D68" s="768"/>
      <c r="E68" s="768"/>
      <c r="F68" s="768"/>
      <c r="G68" s="768"/>
      <c r="H68" s="1119">
        <f>+H67</f>
        <v>0</v>
      </c>
      <c r="I68" s="1119">
        <f>+I67</f>
        <v>0</v>
      </c>
      <c r="J68" s="1119">
        <f>+J67</f>
        <v>0</v>
      </c>
      <c r="K68" s="768"/>
      <c r="L68" s="1119">
        <f>+L67</f>
        <v>1</v>
      </c>
      <c r="M68" s="1119">
        <f>+M67</f>
        <v>1</v>
      </c>
      <c r="N68" s="1120">
        <f>IF(M68=0,0,L68/M68)</f>
        <v>1</v>
      </c>
      <c r="O68" s="509">
        <f>SUM(O67)</f>
        <v>1</v>
      </c>
      <c r="P68" s="509">
        <f>SUM(P67)</f>
        <v>1</v>
      </c>
      <c r="Q68" s="533"/>
      <c r="R68" s="534"/>
      <c r="S68" s="1121"/>
      <c r="T68" s="1121"/>
      <c r="U68" s="1121"/>
    </row>
    <row r="69" spans="1:21" s="439" customFormat="1" ht="15.75" customHeight="1" thickBot="1">
      <c r="B69" s="769" t="s">
        <v>1131</v>
      </c>
      <c r="C69" s="770"/>
      <c r="D69" s="770"/>
      <c r="E69" s="770"/>
      <c r="F69" s="770"/>
      <c r="G69" s="770"/>
      <c r="H69" s="1122">
        <f>+SUM(H68+H65+H51+H43+H27+H23)/6</f>
        <v>0.2252472643097643</v>
      </c>
      <c r="I69" s="1122">
        <f>+SUM(I68+I65+I51+I43+I27+I23)/6</f>
        <v>0.28072390572390571</v>
      </c>
      <c r="J69" s="1122">
        <f>+SUM(J68+J65+J51+J43+J27+J23)/6</f>
        <v>0.38888888888888884</v>
      </c>
      <c r="K69" s="1123"/>
      <c r="L69" s="1122">
        <f>+SUM(L68+L65+L51+L43+L27+L23)/6</f>
        <v>0.79689078282828285</v>
      </c>
      <c r="M69" s="1122">
        <f>+SUM(M68+M65+M51+M43+M27+M23)/6</f>
        <v>1</v>
      </c>
      <c r="N69" s="1124">
        <f>IF(M69=0,0,L69/M69)</f>
        <v>0.79689078282828285</v>
      </c>
      <c r="O69" s="554">
        <f>+SUM(O68+O65+O51+O43+O27+O23)/6</f>
        <v>1</v>
      </c>
      <c r="P69" s="554">
        <f>+SUM(P68+P65+P51+P43+P27+P23)/6</f>
        <v>0.76489898989898997</v>
      </c>
      <c r="Q69" s="555"/>
      <c r="R69" s="556"/>
      <c r="S69" s="1125"/>
      <c r="T69" s="1125"/>
      <c r="U69" s="1125"/>
    </row>
    <row r="70" spans="1:21" s="500" customFormat="1" ht="15">
      <c r="A70" s="497"/>
      <c r="B70" s="557"/>
      <c r="C70" s="558"/>
      <c r="D70" s="558"/>
      <c r="E70" s="558"/>
      <c r="F70" s="558"/>
      <c r="H70" s="559"/>
      <c r="I70" s="560"/>
      <c r="L70" s="559"/>
      <c r="M70" s="560"/>
      <c r="P70" s="561"/>
      <c r="Q70" s="562"/>
      <c r="R70" s="563"/>
      <c r="U70" s="563"/>
    </row>
    <row r="71" spans="1:21" s="500" customFormat="1" ht="15">
      <c r="A71" s="497"/>
      <c r="B71" s="557"/>
      <c r="C71" s="558"/>
      <c r="D71" s="558"/>
      <c r="E71" s="558"/>
      <c r="F71" s="558"/>
      <c r="H71" s="559"/>
      <c r="I71" s="560"/>
      <c r="L71" s="559"/>
      <c r="M71" s="560"/>
      <c r="P71" s="561"/>
      <c r="Q71" s="562"/>
      <c r="R71" s="563"/>
      <c r="U71" s="563"/>
    </row>
    <row r="72" spans="1:21" s="500" customFormat="1" ht="15">
      <c r="A72" s="497"/>
      <c r="B72" s="557"/>
      <c r="C72" s="558"/>
      <c r="D72" s="558"/>
      <c r="E72" s="558"/>
      <c r="F72" s="558"/>
      <c r="H72" s="559"/>
      <c r="I72" s="560"/>
      <c r="L72" s="559"/>
      <c r="M72" s="560"/>
      <c r="P72" s="561"/>
      <c r="Q72" s="562"/>
      <c r="R72" s="563"/>
      <c r="U72" s="563"/>
    </row>
    <row r="73" spans="1:21" s="500" customFormat="1" ht="15">
      <c r="A73" s="497"/>
      <c r="B73" s="557"/>
      <c r="C73" s="558"/>
      <c r="D73" s="558"/>
      <c r="E73" s="558"/>
      <c r="F73" s="558"/>
      <c r="H73" s="559"/>
      <c r="I73" s="560"/>
      <c r="L73" s="559"/>
      <c r="M73" s="560"/>
      <c r="P73" s="561"/>
      <c r="Q73" s="562"/>
      <c r="R73" s="563"/>
      <c r="U73" s="563"/>
    </row>
    <row r="74" spans="1:21" s="500" customFormat="1" ht="15">
      <c r="A74" s="497"/>
      <c r="B74" s="557"/>
      <c r="C74" s="558"/>
      <c r="D74" s="558"/>
      <c r="E74" s="558"/>
      <c r="F74" s="558"/>
      <c r="H74" s="559"/>
      <c r="I74" s="560"/>
      <c r="L74" s="559"/>
      <c r="M74" s="560"/>
      <c r="P74" s="561"/>
      <c r="Q74" s="562"/>
      <c r="R74" s="563"/>
      <c r="U74" s="563"/>
    </row>
    <row r="75" spans="1:21" s="500" customFormat="1" ht="15">
      <c r="A75" s="497"/>
      <c r="B75" s="557"/>
      <c r="C75" s="558"/>
      <c r="D75" s="558"/>
      <c r="E75" s="558"/>
      <c r="F75" s="558"/>
      <c r="H75" s="559"/>
      <c r="I75" s="560"/>
      <c r="L75" s="559"/>
      <c r="M75" s="560"/>
      <c r="P75" s="561"/>
      <c r="Q75" s="562"/>
      <c r="R75" s="563"/>
      <c r="U75" s="563"/>
    </row>
    <row r="76" spans="1:21" s="570" customFormat="1">
      <c r="A76" s="564"/>
      <c r="B76" s="565"/>
      <c r="C76" s="566"/>
      <c r="D76" s="566"/>
      <c r="E76" s="566"/>
      <c r="F76" s="566"/>
      <c r="G76" s="467"/>
      <c r="H76" s="468"/>
      <c r="I76" s="469"/>
      <c r="J76" s="467"/>
      <c r="K76" s="467"/>
      <c r="L76" s="468"/>
      <c r="M76" s="469"/>
      <c r="N76" s="467"/>
      <c r="O76" s="467"/>
      <c r="P76" s="567"/>
      <c r="Q76" s="568"/>
      <c r="R76" s="569"/>
      <c r="U76" s="569"/>
    </row>
    <row r="77" spans="1:21" s="570" customFormat="1">
      <c r="A77" s="564"/>
      <c r="B77" s="565"/>
      <c r="C77" s="566"/>
      <c r="D77" s="566"/>
      <c r="E77" s="566"/>
      <c r="F77" s="566"/>
      <c r="G77" s="467"/>
      <c r="H77" s="468"/>
      <c r="I77" s="469"/>
      <c r="J77" s="467"/>
      <c r="K77" s="467"/>
      <c r="L77" s="468"/>
      <c r="M77" s="469"/>
      <c r="N77" s="467"/>
      <c r="O77" s="467"/>
      <c r="P77" s="567"/>
      <c r="Q77" s="568"/>
      <c r="R77" s="569"/>
      <c r="U77" s="569"/>
    </row>
    <row r="78" spans="1:21" s="570" customFormat="1">
      <c r="A78" s="564"/>
      <c r="B78" s="565"/>
      <c r="C78" s="566"/>
      <c r="D78" s="566"/>
      <c r="E78" s="566"/>
      <c r="F78" s="566"/>
      <c r="G78" s="467"/>
      <c r="H78" s="468"/>
      <c r="I78" s="469"/>
      <c r="J78" s="467"/>
      <c r="K78" s="467"/>
      <c r="L78" s="468"/>
      <c r="M78" s="469"/>
      <c r="N78" s="467"/>
      <c r="O78" s="467"/>
      <c r="P78" s="567"/>
      <c r="Q78" s="568"/>
      <c r="R78" s="569"/>
      <c r="U78" s="569"/>
    </row>
    <row r="79" spans="1:21" s="570" customFormat="1">
      <c r="A79" s="564"/>
      <c r="B79" s="565"/>
      <c r="C79" s="566"/>
      <c r="D79" s="566"/>
      <c r="E79" s="566"/>
      <c r="F79" s="566"/>
      <c r="G79" s="467"/>
      <c r="H79" s="468"/>
      <c r="I79" s="469"/>
      <c r="J79" s="467"/>
      <c r="K79" s="467"/>
      <c r="L79" s="468"/>
      <c r="M79" s="469"/>
      <c r="N79" s="467"/>
      <c r="O79" s="467"/>
      <c r="P79" s="567"/>
      <c r="Q79" s="568"/>
      <c r="R79" s="569"/>
      <c r="U79" s="569"/>
    </row>
    <row r="80" spans="1:21" s="570" customFormat="1">
      <c r="A80" s="564"/>
      <c r="B80" s="565"/>
      <c r="C80" s="566"/>
      <c r="D80" s="566"/>
      <c r="E80" s="566"/>
      <c r="F80" s="566"/>
      <c r="G80" s="467"/>
      <c r="H80" s="468"/>
      <c r="I80" s="469"/>
      <c r="J80" s="467"/>
      <c r="K80" s="467"/>
      <c r="L80" s="468"/>
      <c r="M80" s="469"/>
      <c r="N80" s="467"/>
      <c r="O80" s="467"/>
      <c r="P80" s="567"/>
      <c r="Q80" s="568"/>
      <c r="R80" s="569"/>
      <c r="U80" s="569"/>
    </row>
    <row r="81" spans="1:21" s="570" customFormat="1">
      <c r="A81" s="564"/>
      <c r="B81" s="565"/>
      <c r="C81" s="566"/>
      <c r="D81" s="566"/>
      <c r="E81" s="566"/>
      <c r="F81" s="566"/>
      <c r="G81" s="467"/>
      <c r="H81" s="468"/>
      <c r="I81" s="469"/>
      <c r="J81" s="467"/>
      <c r="K81" s="467"/>
      <c r="L81" s="468"/>
      <c r="M81" s="469"/>
      <c r="N81" s="467"/>
      <c r="O81" s="467"/>
      <c r="P81" s="567"/>
      <c r="Q81" s="568"/>
      <c r="R81" s="569"/>
      <c r="U81" s="569"/>
    </row>
  </sheetData>
  <mergeCells count="249">
    <mergeCell ref="Q5:Q6"/>
    <mergeCell ref="R5:R6"/>
    <mergeCell ref="S5:U5"/>
    <mergeCell ref="B8:B10"/>
    <mergeCell ref="O8:O10"/>
    <mergeCell ref="P8:P10"/>
    <mergeCell ref="T8:T10"/>
    <mergeCell ref="B2:R2"/>
    <mergeCell ref="B3:R3"/>
    <mergeCell ref="B5:B6"/>
    <mergeCell ref="C5:D6"/>
    <mergeCell ref="E5:E6"/>
    <mergeCell ref="F5:F6"/>
    <mergeCell ref="G5:J5"/>
    <mergeCell ref="K5:N5"/>
    <mergeCell ref="O5:O6"/>
    <mergeCell ref="P5:P6"/>
    <mergeCell ref="T11:T12"/>
    <mergeCell ref="U11:U12"/>
    <mergeCell ref="B15:B17"/>
    <mergeCell ref="O15:O17"/>
    <mergeCell ref="P15:P17"/>
    <mergeCell ref="J11:J12"/>
    <mergeCell ref="L11:L12"/>
    <mergeCell ref="M11:M12"/>
    <mergeCell ref="N11:N12"/>
    <mergeCell ref="O11:O14"/>
    <mergeCell ref="P11:P14"/>
    <mergeCell ref="B11:B14"/>
    <mergeCell ref="C11:C12"/>
    <mergeCell ref="D11:D12"/>
    <mergeCell ref="E11:E12"/>
    <mergeCell ref="H11:H12"/>
    <mergeCell ref="I11:I12"/>
    <mergeCell ref="B18:B19"/>
    <mergeCell ref="C18:C19"/>
    <mergeCell ref="D18:D19"/>
    <mergeCell ref="E18:E19"/>
    <mergeCell ref="H18:H19"/>
    <mergeCell ref="I18:I19"/>
    <mergeCell ref="Q11:Q12"/>
    <mergeCell ref="R11:R12"/>
    <mergeCell ref="S11:S12"/>
    <mergeCell ref="Q18:Q19"/>
    <mergeCell ref="R18:R19"/>
    <mergeCell ref="S18:S19"/>
    <mergeCell ref="T18:T19"/>
    <mergeCell ref="U18:U19"/>
    <mergeCell ref="V18:V19"/>
    <mergeCell ref="J18:J19"/>
    <mergeCell ref="L18:L19"/>
    <mergeCell ref="M18:M19"/>
    <mergeCell ref="N18:N19"/>
    <mergeCell ref="O18:O19"/>
    <mergeCell ref="P18:P19"/>
    <mergeCell ref="Q20:Q21"/>
    <mergeCell ref="R20:R21"/>
    <mergeCell ref="S20:S21"/>
    <mergeCell ref="T20:T21"/>
    <mergeCell ref="U20:U21"/>
    <mergeCell ref="B23:F23"/>
    <mergeCell ref="J20:J21"/>
    <mergeCell ref="L20:L21"/>
    <mergeCell ref="M20:M21"/>
    <mergeCell ref="N20:N21"/>
    <mergeCell ref="O20:O22"/>
    <mergeCell ref="P20:P22"/>
    <mergeCell ref="B20:B22"/>
    <mergeCell ref="C20:C21"/>
    <mergeCell ref="D20:D21"/>
    <mergeCell ref="E20:E21"/>
    <mergeCell ref="H20:H21"/>
    <mergeCell ref="I20:I21"/>
    <mergeCell ref="R25:R26"/>
    <mergeCell ref="S25:S26"/>
    <mergeCell ref="T25:T26"/>
    <mergeCell ref="U25:U26"/>
    <mergeCell ref="B27:F27"/>
    <mergeCell ref="B29:B39"/>
    <mergeCell ref="C29:C30"/>
    <mergeCell ref="D29:D30"/>
    <mergeCell ref="E29:E30"/>
    <mergeCell ref="H29:H30"/>
    <mergeCell ref="J25:J26"/>
    <mergeCell ref="L25:L26"/>
    <mergeCell ref="M25:M26"/>
    <mergeCell ref="N25:N26"/>
    <mergeCell ref="O25:O26"/>
    <mergeCell ref="P25:P26"/>
    <mergeCell ref="B25:B26"/>
    <mergeCell ref="C25:C26"/>
    <mergeCell ref="D25:D26"/>
    <mergeCell ref="E25:E26"/>
    <mergeCell ref="H25:H26"/>
    <mergeCell ref="I25:I26"/>
    <mergeCell ref="S31:S32"/>
    <mergeCell ref="T31:T32"/>
    <mergeCell ref="I29:I30"/>
    <mergeCell ref="J29:J30"/>
    <mergeCell ref="L29:L30"/>
    <mergeCell ref="M29:M30"/>
    <mergeCell ref="N29:N30"/>
    <mergeCell ref="O29:O39"/>
    <mergeCell ref="L31:L32"/>
    <mergeCell ref="M31:M32"/>
    <mergeCell ref="N31:N32"/>
    <mergeCell ref="J35:J36"/>
    <mergeCell ref="N37:N38"/>
    <mergeCell ref="U31:U32"/>
    <mergeCell ref="C33:C34"/>
    <mergeCell ref="D33:D34"/>
    <mergeCell ref="E33:E34"/>
    <mergeCell ref="H33:H34"/>
    <mergeCell ref="I33:I34"/>
    <mergeCell ref="J33:J34"/>
    <mergeCell ref="L33:L34"/>
    <mergeCell ref="M33:M34"/>
    <mergeCell ref="N33:N34"/>
    <mergeCell ref="C31:C32"/>
    <mergeCell ref="D31:D32"/>
    <mergeCell ref="E31:E32"/>
    <mergeCell ref="H31:H32"/>
    <mergeCell ref="I31:I32"/>
    <mergeCell ref="J31:J32"/>
    <mergeCell ref="P29:P39"/>
    <mergeCell ref="Q29:Q30"/>
    <mergeCell ref="R29:R30"/>
    <mergeCell ref="S29:S30"/>
    <mergeCell ref="T29:T30"/>
    <mergeCell ref="U29:U30"/>
    <mergeCell ref="Q31:Q32"/>
    <mergeCell ref="R31:R32"/>
    <mergeCell ref="Q33:Q34"/>
    <mergeCell ref="R33:R34"/>
    <mergeCell ref="S33:S34"/>
    <mergeCell ref="T33:T34"/>
    <mergeCell ref="U33:U34"/>
    <mergeCell ref="C35:C36"/>
    <mergeCell ref="D35:D36"/>
    <mergeCell ref="E35:E36"/>
    <mergeCell ref="H35:H36"/>
    <mergeCell ref="I35:I36"/>
    <mergeCell ref="Q37:Q38"/>
    <mergeCell ref="R37:R38"/>
    <mergeCell ref="S37:S38"/>
    <mergeCell ref="T37:T38"/>
    <mergeCell ref="U37:U38"/>
    <mergeCell ref="T35:T36"/>
    <mergeCell ref="U35:U36"/>
    <mergeCell ref="C37:C38"/>
    <mergeCell ref="D37:D38"/>
    <mergeCell ref="E37:E38"/>
    <mergeCell ref="H37:H38"/>
    <mergeCell ref="I37:I38"/>
    <mergeCell ref="J37:J38"/>
    <mergeCell ref="L37:L38"/>
    <mergeCell ref="M37:M38"/>
    <mergeCell ref="L35:L36"/>
    <mergeCell ref="M35:M36"/>
    <mergeCell ref="N35:N36"/>
    <mergeCell ref="Q35:Q36"/>
    <mergeCell ref="R35:R36"/>
    <mergeCell ref="S35:S36"/>
    <mergeCell ref="Q40:Q41"/>
    <mergeCell ref="R40:R41"/>
    <mergeCell ref="S40:S41"/>
    <mergeCell ref="T40:T41"/>
    <mergeCell ref="U40:U41"/>
    <mergeCell ref="B43:F43"/>
    <mergeCell ref="J40:J41"/>
    <mergeCell ref="L40:L41"/>
    <mergeCell ref="M40:M41"/>
    <mergeCell ref="N40:N41"/>
    <mergeCell ref="O40:O42"/>
    <mergeCell ref="P40:P42"/>
    <mergeCell ref="B40:B42"/>
    <mergeCell ref="C40:C41"/>
    <mergeCell ref="D40:D41"/>
    <mergeCell ref="E40:E41"/>
    <mergeCell ref="H40:H41"/>
    <mergeCell ref="I40:I41"/>
    <mergeCell ref="B46:B47"/>
    <mergeCell ref="O46:O47"/>
    <mergeCell ref="P46:P47"/>
    <mergeCell ref="B51:F51"/>
    <mergeCell ref="B53:B59"/>
    <mergeCell ref="C53:C54"/>
    <mergeCell ref="D53:D54"/>
    <mergeCell ref="E53:E54"/>
    <mergeCell ref="H53:H54"/>
    <mergeCell ref="I53:I54"/>
    <mergeCell ref="M58:M59"/>
    <mergeCell ref="N58:N59"/>
    <mergeCell ref="B61:B62"/>
    <mergeCell ref="O61:O62"/>
    <mergeCell ref="P61:P62"/>
    <mergeCell ref="R58:R59"/>
    <mergeCell ref="S58:S59"/>
    <mergeCell ref="T58:T59"/>
    <mergeCell ref="R53:R54"/>
    <mergeCell ref="T53:T54"/>
    <mergeCell ref="U53:U54"/>
    <mergeCell ref="C56:C57"/>
    <mergeCell ref="D56:D57"/>
    <mergeCell ref="E56:E57"/>
    <mergeCell ref="H56:H57"/>
    <mergeCell ref="I56:I57"/>
    <mergeCell ref="J56:J57"/>
    <mergeCell ref="L56:L57"/>
    <mergeCell ref="J53:J54"/>
    <mergeCell ref="L53:L54"/>
    <mergeCell ref="M53:M54"/>
    <mergeCell ref="N53:N54"/>
    <mergeCell ref="O53:O59"/>
    <mergeCell ref="P53:P59"/>
    <mergeCell ref="M56:M57"/>
    <mergeCell ref="N56:N57"/>
    <mergeCell ref="Q58:Q59"/>
    <mergeCell ref="Q63:Q64"/>
    <mergeCell ref="U56:U57"/>
    <mergeCell ref="C58:C59"/>
    <mergeCell ref="D58:D59"/>
    <mergeCell ref="E58:E59"/>
    <mergeCell ref="H58:H59"/>
    <mergeCell ref="I58:I59"/>
    <mergeCell ref="U58:U59"/>
    <mergeCell ref="J58:J59"/>
    <mergeCell ref="L58:L59"/>
    <mergeCell ref="Q56:Q57"/>
    <mergeCell ref="R56:R57"/>
    <mergeCell ref="S56:S57"/>
    <mergeCell ref="T56:T57"/>
    <mergeCell ref="R63:R64"/>
    <mergeCell ref="S63:S64"/>
    <mergeCell ref="T63:T64"/>
    <mergeCell ref="U63:U64"/>
    <mergeCell ref="B65:F65"/>
    <mergeCell ref="J63:J64"/>
    <mergeCell ref="L63:L64"/>
    <mergeCell ref="M63:M64"/>
    <mergeCell ref="N63:N64"/>
    <mergeCell ref="O63:O64"/>
    <mergeCell ref="P63:P64"/>
    <mergeCell ref="B63:B64"/>
    <mergeCell ref="C63:C64"/>
    <mergeCell ref="D63:D64"/>
    <mergeCell ref="E63:E64"/>
    <mergeCell ref="H63:H64"/>
    <mergeCell ref="I63:I64"/>
  </mergeCells>
  <conditionalFormatting sqref="N8">
    <cfRule type="iconSet" priority="43">
      <iconSet iconSet="3TrafficLights2">
        <cfvo type="percent" val="0"/>
        <cfvo type="num" val="0.6"/>
        <cfvo type="num" val="0.8"/>
      </iconSet>
    </cfRule>
  </conditionalFormatting>
  <conditionalFormatting sqref="N9">
    <cfRule type="iconSet" priority="42">
      <iconSet iconSet="3TrafficLights2">
        <cfvo type="percent" val="0"/>
        <cfvo type="num" val="0.6"/>
        <cfvo type="num" val="0.8"/>
      </iconSet>
    </cfRule>
  </conditionalFormatting>
  <conditionalFormatting sqref="N10">
    <cfRule type="iconSet" priority="41">
      <iconSet iconSet="3TrafficLights2">
        <cfvo type="percent" val="0"/>
        <cfvo type="num" val="0.6"/>
        <cfvo type="num" val="0.8"/>
      </iconSet>
    </cfRule>
  </conditionalFormatting>
  <conditionalFormatting sqref="N13">
    <cfRule type="iconSet" priority="40">
      <iconSet iconSet="3TrafficLights2">
        <cfvo type="percent" val="0"/>
        <cfvo type="num" val="0.6"/>
        <cfvo type="num" val="0.8"/>
      </iconSet>
    </cfRule>
  </conditionalFormatting>
  <conditionalFormatting sqref="N14">
    <cfRule type="iconSet" priority="39">
      <iconSet iconSet="3TrafficLights2">
        <cfvo type="percent" val="0"/>
        <cfvo type="num" val="0.6"/>
        <cfvo type="num" val="0.8"/>
      </iconSet>
    </cfRule>
  </conditionalFormatting>
  <conditionalFormatting sqref="N15">
    <cfRule type="iconSet" priority="38">
      <iconSet iconSet="3TrafficLights2">
        <cfvo type="percent" val="0"/>
        <cfvo type="num" val="0.6"/>
        <cfvo type="num" val="0.8"/>
      </iconSet>
    </cfRule>
  </conditionalFormatting>
  <conditionalFormatting sqref="N16">
    <cfRule type="iconSet" priority="37">
      <iconSet iconSet="3TrafficLights2">
        <cfvo type="percent" val="0"/>
        <cfvo type="num" val="0.6"/>
        <cfvo type="num" val="0.8"/>
      </iconSet>
    </cfRule>
  </conditionalFormatting>
  <conditionalFormatting sqref="N17">
    <cfRule type="iconSet" priority="36">
      <iconSet iconSet="3TrafficLights2">
        <cfvo type="percent" val="0"/>
        <cfvo type="num" val="0.6"/>
        <cfvo type="num" val="0.8"/>
      </iconSet>
    </cfRule>
  </conditionalFormatting>
  <conditionalFormatting sqref="N22">
    <cfRule type="iconSet" priority="35">
      <iconSet iconSet="3TrafficLights2">
        <cfvo type="percent" val="0"/>
        <cfvo type="num" val="0.6"/>
        <cfvo type="num" val="0.8"/>
      </iconSet>
    </cfRule>
  </conditionalFormatting>
  <conditionalFormatting sqref="N39">
    <cfRule type="iconSet" priority="34">
      <iconSet iconSet="3TrafficLights2">
        <cfvo type="percent" val="0"/>
        <cfvo type="num" val="0.6"/>
        <cfvo type="num" val="0.8"/>
      </iconSet>
    </cfRule>
  </conditionalFormatting>
  <conditionalFormatting sqref="N42">
    <cfRule type="iconSet" priority="33">
      <iconSet iconSet="3TrafficLights2">
        <cfvo type="percent" val="0"/>
        <cfvo type="num" val="0.6"/>
        <cfvo type="num" val="0.8"/>
      </iconSet>
    </cfRule>
  </conditionalFormatting>
  <conditionalFormatting sqref="N45">
    <cfRule type="iconSet" priority="32">
      <iconSet iconSet="3TrafficLights2">
        <cfvo type="percent" val="0"/>
        <cfvo type="num" val="0.6"/>
        <cfvo type="num" val="0.8"/>
      </iconSet>
    </cfRule>
  </conditionalFormatting>
  <conditionalFormatting sqref="N46">
    <cfRule type="iconSet" priority="31">
      <iconSet iconSet="3TrafficLights2">
        <cfvo type="percent" val="0"/>
        <cfvo type="num" val="0.6"/>
        <cfvo type="num" val="0.8"/>
      </iconSet>
    </cfRule>
  </conditionalFormatting>
  <conditionalFormatting sqref="N47">
    <cfRule type="iconSet" priority="30">
      <iconSet iconSet="3TrafficLights2">
        <cfvo type="percent" val="0"/>
        <cfvo type="num" val="0.6"/>
        <cfvo type="num" val="0.8"/>
      </iconSet>
    </cfRule>
  </conditionalFormatting>
  <conditionalFormatting sqref="N48">
    <cfRule type="iconSet" priority="29">
      <iconSet iconSet="3TrafficLights2">
        <cfvo type="percent" val="0"/>
        <cfvo type="num" val="0.6"/>
        <cfvo type="num" val="0.8"/>
      </iconSet>
    </cfRule>
  </conditionalFormatting>
  <conditionalFormatting sqref="N49">
    <cfRule type="iconSet" priority="28">
      <iconSet iconSet="3TrafficLights2">
        <cfvo type="percent" val="0"/>
        <cfvo type="num" val="0.6"/>
        <cfvo type="num" val="0.8"/>
      </iconSet>
    </cfRule>
  </conditionalFormatting>
  <conditionalFormatting sqref="N50">
    <cfRule type="iconSet" priority="27">
      <iconSet iconSet="3TrafficLights2">
        <cfvo type="percent" val="0"/>
        <cfvo type="num" val="0.6"/>
        <cfvo type="num" val="0.8"/>
      </iconSet>
    </cfRule>
  </conditionalFormatting>
  <conditionalFormatting sqref="N55">
    <cfRule type="iconSet" priority="26">
      <iconSet iconSet="3TrafficLights2">
        <cfvo type="percent" val="0"/>
        <cfvo type="num" val="0.6"/>
        <cfvo type="num" val="0.8"/>
      </iconSet>
    </cfRule>
  </conditionalFormatting>
  <conditionalFormatting sqref="N60">
    <cfRule type="iconSet" priority="25">
      <iconSet iconSet="3TrafficLights2">
        <cfvo type="percent" val="0"/>
        <cfvo type="num" val="0.6"/>
        <cfvo type="num" val="0.8"/>
      </iconSet>
    </cfRule>
  </conditionalFormatting>
  <conditionalFormatting sqref="N61">
    <cfRule type="iconSet" priority="24">
      <iconSet iconSet="3TrafficLights2">
        <cfvo type="percent" val="0"/>
        <cfvo type="num" val="0.6"/>
        <cfvo type="num" val="0.8"/>
      </iconSet>
    </cfRule>
  </conditionalFormatting>
  <conditionalFormatting sqref="N62">
    <cfRule type="iconSet" priority="23">
      <iconSet iconSet="3TrafficLights2">
        <cfvo type="percent" val="0"/>
        <cfvo type="num" val="0.6"/>
        <cfvo type="num" val="0.8"/>
      </iconSet>
    </cfRule>
  </conditionalFormatting>
  <conditionalFormatting sqref="N67">
    <cfRule type="iconSet" priority="22">
      <iconSet iconSet="3TrafficLights2">
        <cfvo type="percent" val="0"/>
        <cfvo type="num" val="0.6"/>
        <cfvo type="num" val="0.8"/>
      </iconSet>
    </cfRule>
  </conditionalFormatting>
  <conditionalFormatting sqref="N11">
    <cfRule type="iconSet" priority="21">
      <iconSet iconSet="3TrafficLights2">
        <cfvo type="percent" val="0"/>
        <cfvo type="num" val="0.6"/>
        <cfvo type="num" val="0.8"/>
      </iconSet>
    </cfRule>
  </conditionalFormatting>
  <conditionalFormatting sqref="N18">
    <cfRule type="iconSet" priority="20">
      <iconSet iconSet="3TrafficLights2">
        <cfvo type="percent" val="0"/>
        <cfvo type="num" val="0.6"/>
        <cfvo type="num" val="0.8"/>
      </iconSet>
    </cfRule>
  </conditionalFormatting>
  <conditionalFormatting sqref="N20">
    <cfRule type="iconSet" priority="19">
      <iconSet iconSet="3TrafficLights2">
        <cfvo type="percent" val="0"/>
        <cfvo type="num" val="0.6"/>
        <cfvo type="num" val="0.8"/>
      </iconSet>
    </cfRule>
  </conditionalFormatting>
  <conditionalFormatting sqref="N25">
    <cfRule type="iconSet" priority="18">
      <iconSet iconSet="3TrafficLights2">
        <cfvo type="percent" val="0"/>
        <cfvo type="num" val="0.6"/>
        <cfvo type="num" val="0.8"/>
      </iconSet>
    </cfRule>
  </conditionalFormatting>
  <conditionalFormatting sqref="N29">
    <cfRule type="iconSet" priority="17">
      <iconSet iconSet="3TrafficLights2">
        <cfvo type="percent" val="0"/>
        <cfvo type="num" val="0.6"/>
        <cfvo type="num" val="0.8"/>
      </iconSet>
    </cfRule>
  </conditionalFormatting>
  <conditionalFormatting sqref="N31">
    <cfRule type="iconSet" priority="16">
      <iconSet iconSet="3TrafficLights2">
        <cfvo type="percent" val="0"/>
        <cfvo type="num" val="0.6"/>
        <cfvo type="num" val="0.8"/>
      </iconSet>
    </cfRule>
  </conditionalFormatting>
  <conditionalFormatting sqref="N33">
    <cfRule type="iconSet" priority="15">
      <iconSet iconSet="3TrafficLights2">
        <cfvo type="percent" val="0"/>
        <cfvo type="num" val="0.6"/>
        <cfvo type="num" val="0.8"/>
      </iconSet>
    </cfRule>
  </conditionalFormatting>
  <conditionalFormatting sqref="N35">
    <cfRule type="iconSet" priority="14">
      <iconSet iconSet="3TrafficLights2">
        <cfvo type="percent" val="0"/>
        <cfvo type="num" val="0.6"/>
        <cfvo type="num" val="0.8"/>
      </iconSet>
    </cfRule>
  </conditionalFormatting>
  <conditionalFormatting sqref="N37">
    <cfRule type="iconSet" priority="13">
      <iconSet iconSet="3TrafficLights2">
        <cfvo type="percent" val="0"/>
        <cfvo type="num" val="0.6"/>
        <cfvo type="num" val="0.8"/>
      </iconSet>
    </cfRule>
  </conditionalFormatting>
  <conditionalFormatting sqref="N40">
    <cfRule type="iconSet" priority="12">
      <iconSet iconSet="3TrafficLights2">
        <cfvo type="percent" val="0"/>
        <cfvo type="num" val="0.6"/>
        <cfvo type="num" val="0.8"/>
      </iconSet>
    </cfRule>
  </conditionalFormatting>
  <conditionalFormatting sqref="N53">
    <cfRule type="iconSet" priority="11">
      <iconSet iconSet="3TrafficLights2">
        <cfvo type="percent" val="0"/>
        <cfvo type="num" val="0.6"/>
        <cfvo type="num" val="0.8"/>
      </iconSet>
    </cfRule>
  </conditionalFormatting>
  <conditionalFormatting sqref="N56">
    <cfRule type="iconSet" priority="10">
      <iconSet iconSet="3TrafficLights2">
        <cfvo type="percent" val="0"/>
        <cfvo type="num" val="0.6"/>
        <cfvo type="num" val="0.8"/>
      </iconSet>
    </cfRule>
  </conditionalFormatting>
  <conditionalFormatting sqref="N58">
    <cfRule type="iconSet" priority="9">
      <iconSet iconSet="3TrafficLights2">
        <cfvo type="percent" val="0"/>
        <cfvo type="num" val="0.6"/>
        <cfvo type="num" val="0.8"/>
      </iconSet>
    </cfRule>
  </conditionalFormatting>
  <conditionalFormatting sqref="N63">
    <cfRule type="iconSet" priority="8">
      <iconSet iconSet="3TrafficLights2">
        <cfvo type="percent" val="0"/>
        <cfvo type="num" val="0.6"/>
        <cfvo type="num" val="0.8"/>
      </iconSet>
    </cfRule>
  </conditionalFormatting>
  <conditionalFormatting sqref="N23">
    <cfRule type="iconSet" priority="7">
      <iconSet iconSet="3TrafficLights2">
        <cfvo type="percent" val="0"/>
        <cfvo type="num" val="0.6"/>
        <cfvo type="num" val="0.8"/>
      </iconSet>
    </cfRule>
  </conditionalFormatting>
  <conditionalFormatting sqref="N27">
    <cfRule type="iconSet" priority="6">
      <iconSet iconSet="3TrafficLights2">
        <cfvo type="percent" val="0"/>
        <cfvo type="num" val="0.6"/>
        <cfvo type="num" val="0.8"/>
      </iconSet>
    </cfRule>
  </conditionalFormatting>
  <conditionalFormatting sqref="N43">
    <cfRule type="iconSet" priority="5">
      <iconSet iconSet="3TrafficLights2">
        <cfvo type="percent" val="0"/>
        <cfvo type="num" val="0.6"/>
        <cfvo type="num" val="0.8"/>
      </iconSet>
    </cfRule>
  </conditionalFormatting>
  <conditionalFormatting sqref="N51">
    <cfRule type="iconSet" priority="4">
      <iconSet iconSet="3TrafficLights2">
        <cfvo type="percent" val="0"/>
        <cfvo type="num" val="0.6"/>
        <cfvo type="num" val="0.8"/>
      </iconSet>
    </cfRule>
  </conditionalFormatting>
  <conditionalFormatting sqref="N65">
    <cfRule type="iconSet" priority="3">
      <iconSet iconSet="3TrafficLights2">
        <cfvo type="percent" val="0"/>
        <cfvo type="num" val="0.6"/>
        <cfvo type="num" val="0.8"/>
      </iconSet>
    </cfRule>
  </conditionalFormatting>
  <conditionalFormatting sqref="N68">
    <cfRule type="iconSet" priority="2">
      <iconSet iconSet="3TrafficLights2">
        <cfvo type="percent" val="0"/>
        <cfvo type="num" val="0.6"/>
        <cfvo type="num" val="0.8"/>
      </iconSet>
    </cfRule>
  </conditionalFormatting>
  <conditionalFormatting sqref="N69">
    <cfRule type="iconSet" priority="1">
      <iconSet iconSet="3TrafficLights2">
        <cfvo type="percent" val="0"/>
        <cfvo type="num" val="0.6"/>
        <cfvo type="num" val="0.8"/>
      </iconSet>
    </cfRule>
  </conditionalFormatting>
  <hyperlinks>
    <hyperlink ref="S31" r:id="rId1" xr:uid="{00000000-0004-0000-0F00-000000000000}"/>
    <hyperlink ref="S29" r:id="rId2" xr:uid="{00000000-0004-0000-0F00-000001000000}"/>
    <hyperlink ref="S37" r:id="rId3" xr:uid="{00000000-0004-0000-0F00-000002000000}"/>
    <hyperlink ref="S63" r:id="rId4" xr:uid="{00000000-0004-0000-0F00-000003000000}"/>
    <hyperlink ref="T37" r:id="rId5" xr:uid="{00000000-0004-0000-0F00-000004000000}"/>
    <hyperlink ref="T63" r:id="rId6" xr:uid="{00000000-0004-0000-0F00-000005000000}"/>
    <hyperlink ref="T33" r:id="rId7" xr:uid="{00000000-0004-0000-0F00-000006000000}"/>
    <hyperlink ref="T29" r:id="rId8" display="https://www.figma.com/proto/z2ZYodyi8dRuKZkBvi2q72/ImprentaNacional?node-id=322%3A359&amp;scaling=min-zoom&amp;page-id=0%3A1&amp;starting-point-node-id=322%3A359 _x000a_" xr:uid="{00000000-0004-0000-0F00-000007000000}"/>
    <hyperlink ref="U63" r:id="rId9" xr:uid="{00000000-0004-0000-0F00-000008000000}"/>
  </hyperlinks>
  <pageMargins left="0.7" right="0.7" top="0.75" bottom="0.75" header="0.3" footer="0.3"/>
  <drawing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39997558519241921"/>
  </sheetPr>
  <dimension ref="A1:U26"/>
  <sheetViews>
    <sheetView topLeftCell="B1" workbookViewId="0">
      <selection activeCell="O36" sqref="O36"/>
    </sheetView>
  </sheetViews>
  <sheetFormatPr baseColWidth="10" defaultColWidth="10.125" defaultRowHeight="14.25"/>
  <cols>
    <col min="1" max="1" width="10.125" style="62"/>
    <col min="2" max="2" width="8.75" style="56" customWidth="1"/>
    <col min="3" max="3" width="42.75" style="62" hidden="1" customWidth="1"/>
    <col min="4" max="4" width="42.75" style="62" customWidth="1"/>
    <col min="5" max="5" width="35.125" style="62" customWidth="1"/>
    <col min="6" max="6" width="27.375" style="62" customWidth="1"/>
    <col min="7" max="7" width="13.75" style="62" hidden="1" customWidth="1"/>
    <col min="8" max="8" width="13.75" style="62" customWidth="1"/>
    <col min="9" max="9" width="27.375" style="62" hidden="1" customWidth="1"/>
    <col min="10" max="13" width="10.125" style="62"/>
    <col min="14" max="15" width="10.125" style="631"/>
    <col min="16" max="17" width="10.125" style="62"/>
    <col min="18" max="19" width="0" style="62" hidden="1" customWidth="1"/>
    <col min="20" max="20" width="37.5" style="62" customWidth="1"/>
    <col min="21" max="16384" width="10.125" style="62"/>
  </cols>
  <sheetData>
    <row r="1" spans="1:21" ht="18">
      <c r="B1" s="1552" t="s">
        <v>149</v>
      </c>
      <c r="C1" s="1552"/>
      <c r="D1" s="1552"/>
      <c r="E1" s="1552"/>
      <c r="F1" s="1552"/>
      <c r="G1" s="1552"/>
      <c r="H1" s="1552"/>
      <c r="I1" s="1552"/>
      <c r="J1" s="1552"/>
      <c r="K1" s="1552"/>
      <c r="L1" s="1552"/>
      <c r="M1" s="1552"/>
      <c r="N1" s="1552"/>
      <c r="O1" s="1552"/>
      <c r="P1" s="1552"/>
      <c r="Q1" s="1552"/>
      <c r="R1" s="1552"/>
      <c r="S1" s="1552"/>
    </row>
    <row r="2" spans="1:21" ht="25.5" customHeight="1">
      <c r="B2" s="62"/>
    </row>
    <row r="3" spans="1:21" ht="18">
      <c r="B3" s="1552" t="s">
        <v>1135</v>
      </c>
      <c r="C3" s="1552"/>
      <c r="D3" s="1552"/>
      <c r="E3" s="1552"/>
      <c r="F3" s="1552"/>
      <c r="G3" s="1552"/>
      <c r="H3" s="1552"/>
      <c r="I3" s="1552"/>
      <c r="J3" s="1552"/>
      <c r="K3" s="1552"/>
      <c r="L3" s="1552"/>
      <c r="M3" s="1552"/>
      <c r="N3" s="1552"/>
      <c r="O3" s="1552"/>
      <c r="P3" s="1552"/>
      <c r="Q3" s="1552"/>
      <c r="R3" s="1552"/>
      <c r="S3" s="1552"/>
    </row>
    <row r="5" spans="1:21" ht="27" customHeight="1">
      <c r="B5" s="1420" t="s">
        <v>151</v>
      </c>
      <c r="C5" s="1195"/>
      <c r="D5" s="1420" t="s">
        <v>152</v>
      </c>
      <c r="E5" s="1420" t="s">
        <v>153</v>
      </c>
      <c r="F5" s="1420" t="s">
        <v>5</v>
      </c>
      <c r="G5" s="1678" t="s">
        <v>6</v>
      </c>
      <c r="H5" s="1678" t="s">
        <v>6</v>
      </c>
      <c r="I5" s="383"/>
      <c r="J5" s="1420" t="s">
        <v>638</v>
      </c>
      <c r="K5" s="1420"/>
      <c r="L5" s="1420"/>
      <c r="M5" s="1420"/>
      <c r="N5" s="1420" t="s">
        <v>1364</v>
      </c>
      <c r="O5" s="1420"/>
      <c r="P5" s="1420"/>
      <c r="Q5" s="1420"/>
      <c r="R5" s="1663" t="s">
        <v>154</v>
      </c>
      <c r="S5" s="1664" t="s">
        <v>688</v>
      </c>
      <c r="T5" s="1710" t="s">
        <v>143</v>
      </c>
    </row>
    <row r="6" spans="1:21" ht="33.75">
      <c r="B6" s="1709"/>
      <c r="C6" s="1206" t="s">
        <v>156</v>
      </c>
      <c r="D6" s="1709"/>
      <c r="E6" s="1709"/>
      <c r="F6" s="1709"/>
      <c r="G6" s="1710"/>
      <c r="H6" s="1710"/>
      <c r="I6" s="1208" t="s">
        <v>157</v>
      </c>
      <c r="J6" s="1207" t="s">
        <v>144</v>
      </c>
      <c r="K6" s="248" t="s">
        <v>145</v>
      </c>
      <c r="L6" s="249" t="s">
        <v>146</v>
      </c>
      <c r="M6" s="1207" t="s">
        <v>147</v>
      </c>
      <c r="N6" s="1207" t="s">
        <v>144</v>
      </c>
      <c r="O6" s="248" t="s">
        <v>145</v>
      </c>
      <c r="P6" s="249" t="s">
        <v>146</v>
      </c>
      <c r="Q6" s="1207" t="s">
        <v>147</v>
      </c>
      <c r="R6" s="1711"/>
      <c r="S6" s="1712"/>
      <c r="T6" s="1991"/>
    </row>
    <row r="7" spans="1:21" s="63" customFormat="1" ht="30">
      <c r="A7" s="63">
        <v>1</v>
      </c>
      <c r="B7" s="919">
        <v>1</v>
      </c>
      <c r="C7" s="1211"/>
      <c r="D7" s="920" t="s">
        <v>689</v>
      </c>
      <c r="E7" s="920" t="s">
        <v>689</v>
      </c>
      <c r="F7" s="920" t="s">
        <v>690</v>
      </c>
      <c r="G7" s="921">
        <v>44256</v>
      </c>
      <c r="H7" s="922" t="s">
        <v>67</v>
      </c>
      <c r="I7" s="389" t="s">
        <v>691</v>
      </c>
      <c r="J7" s="48">
        <v>0</v>
      </c>
      <c r="K7" s="49">
        <v>0</v>
      </c>
      <c r="L7" s="50">
        <v>0</v>
      </c>
      <c r="M7" s="1212">
        <f>+K7*L7</f>
        <v>0</v>
      </c>
      <c r="N7" s="653">
        <v>0</v>
      </c>
      <c r="O7" s="655">
        <v>0</v>
      </c>
      <c r="P7" s="655">
        <f>+'[7]3er trim'!P7+'[7]4to Trim'!L7</f>
        <v>1</v>
      </c>
      <c r="Q7" s="1213">
        <f>IF(P7=0,0,O7/P7)</f>
        <v>0</v>
      </c>
      <c r="R7" s="51">
        <f t="shared" ref="R7:R14" si="0">1/18</f>
        <v>5.5555555555555552E-2</v>
      </c>
      <c r="S7" s="925">
        <f>+Q7*R7</f>
        <v>0</v>
      </c>
      <c r="T7" s="1214" t="s">
        <v>1283</v>
      </c>
    </row>
    <row r="8" spans="1:21" s="63" customFormat="1" ht="53.25" customHeight="1">
      <c r="A8" s="63">
        <v>2</v>
      </c>
      <c r="B8" s="915">
        <v>2</v>
      </c>
      <c r="C8" s="1215"/>
      <c r="D8" s="1201" t="s">
        <v>692</v>
      </c>
      <c r="E8" s="385" t="s">
        <v>692</v>
      </c>
      <c r="F8" s="386" t="s">
        <v>693</v>
      </c>
      <c r="G8" s="916">
        <v>44253</v>
      </c>
      <c r="H8" s="917" t="s">
        <v>67</v>
      </c>
      <c r="I8" s="384" t="s">
        <v>691</v>
      </c>
      <c r="J8" s="53">
        <v>0</v>
      </c>
      <c r="K8" s="1202">
        <v>0</v>
      </c>
      <c r="L8" s="1197">
        <v>0</v>
      </c>
      <c r="M8" s="1172">
        <f>+K8*L8</f>
        <v>0</v>
      </c>
      <c r="N8" s="636">
        <v>1</v>
      </c>
      <c r="O8" s="1199">
        <v>1</v>
      </c>
      <c r="P8" s="1199">
        <f>+'[7]3er trim'!P8+'[7]4to Trim'!L8</f>
        <v>1</v>
      </c>
      <c r="Q8" s="1216">
        <f t="shared" ref="Q8:Q12" si="1">IF(P8=0,0,O8/P8)</f>
        <v>1</v>
      </c>
      <c r="R8" s="1205">
        <f t="shared" si="0"/>
        <v>5.5555555555555552E-2</v>
      </c>
      <c r="S8" s="1204">
        <f t="shared" ref="S8:S13" si="2">+Q8*R8</f>
        <v>5.5555555555555552E-2</v>
      </c>
      <c r="T8" s="1217" t="s">
        <v>1228</v>
      </c>
    </row>
    <row r="9" spans="1:21" s="63" customFormat="1" ht="60">
      <c r="A9" s="63">
        <v>3</v>
      </c>
      <c r="B9" s="915">
        <v>3</v>
      </c>
      <c r="C9" s="1215"/>
      <c r="D9" s="386" t="s">
        <v>694</v>
      </c>
      <c r="E9" s="387" t="s">
        <v>695</v>
      </c>
      <c r="F9" s="386" t="s">
        <v>696</v>
      </c>
      <c r="G9" s="917">
        <v>44377</v>
      </c>
      <c r="H9" s="917" t="s">
        <v>76</v>
      </c>
      <c r="I9" s="384" t="s">
        <v>691</v>
      </c>
      <c r="J9" s="53">
        <v>0</v>
      </c>
      <c r="K9" s="1202">
        <v>0</v>
      </c>
      <c r="L9" s="1197">
        <v>0</v>
      </c>
      <c r="M9" s="1172">
        <f t="shared" ref="M9:M13" si="3">+K9*L9</f>
        <v>0</v>
      </c>
      <c r="N9" s="636">
        <v>0.3</v>
      </c>
      <c r="O9" s="1199">
        <v>0.3</v>
      </c>
      <c r="P9" s="1199">
        <f>+'[7]3er trim'!P9+'[7]4to Trim'!L9</f>
        <v>1</v>
      </c>
      <c r="Q9" s="1216">
        <f t="shared" si="1"/>
        <v>0.3</v>
      </c>
      <c r="R9" s="1205">
        <f t="shared" si="0"/>
        <v>5.5555555555555552E-2</v>
      </c>
      <c r="S9" s="1204">
        <f t="shared" si="2"/>
        <v>1.6666666666666666E-2</v>
      </c>
      <c r="T9" s="372" t="s">
        <v>1376</v>
      </c>
      <c r="U9" s="1218"/>
    </row>
    <row r="10" spans="1:21" s="63" customFormat="1" ht="45">
      <c r="A10" s="63">
        <v>5</v>
      </c>
      <c r="B10" s="915">
        <v>4</v>
      </c>
      <c r="C10" s="1215"/>
      <c r="D10" s="1201" t="s">
        <v>697</v>
      </c>
      <c r="E10" s="386" t="s">
        <v>698</v>
      </c>
      <c r="F10" s="386" t="s">
        <v>699</v>
      </c>
      <c r="G10" s="917">
        <v>44286</v>
      </c>
      <c r="H10" s="917" t="s">
        <v>67</v>
      </c>
      <c r="I10" s="384" t="s">
        <v>691</v>
      </c>
      <c r="J10" s="53">
        <v>0</v>
      </c>
      <c r="K10" s="1202">
        <v>0</v>
      </c>
      <c r="L10" s="1197">
        <v>0</v>
      </c>
      <c r="M10" s="1172">
        <f t="shared" si="3"/>
        <v>0</v>
      </c>
      <c r="N10" s="636">
        <v>1</v>
      </c>
      <c r="O10" s="1199">
        <v>1</v>
      </c>
      <c r="P10" s="1199">
        <f>+'[7]3er trim'!P10+'[7]4to Trim'!L10</f>
        <v>1</v>
      </c>
      <c r="Q10" s="1216">
        <f t="shared" si="1"/>
        <v>1</v>
      </c>
      <c r="R10" s="1205">
        <f t="shared" si="0"/>
        <v>5.5555555555555552E-2</v>
      </c>
      <c r="S10" s="1204">
        <f t="shared" si="2"/>
        <v>5.5555555555555552E-2</v>
      </c>
      <c r="T10" s="1217" t="s">
        <v>1377</v>
      </c>
    </row>
    <row r="11" spans="1:21" s="63" customFormat="1" ht="76.5">
      <c r="A11" s="63">
        <v>6</v>
      </c>
      <c r="B11" s="915">
        <v>5</v>
      </c>
      <c r="C11" s="1215"/>
      <c r="D11" s="1201" t="s">
        <v>700</v>
      </c>
      <c r="E11" s="386" t="s">
        <v>701</v>
      </c>
      <c r="F11" s="386" t="s">
        <v>702</v>
      </c>
      <c r="G11" s="917">
        <v>44377</v>
      </c>
      <c r="H11" s="917" t="s">
        <v>76</v>
      </c>
      <c r="I11" s="384" t="s">
        <v>691</v>
      </c>
      <c r="J11" s="53">
        <v>0</v>
      </c>
      <c r="K11" s="1202">
        <v>0</v>
      </c>
      <c r="L11" s="1197">
        <v>0</v>
      </c>
      <c r="M11" s="1172">
        <f t="shared" si="3"/>
        <v>0</v>
      </c>
      <c r="N11" s="636">
        <v>0</v>
      </c>
      <c r="O11" s="1199">
        <v>0</v>
      </c>
      <c r="P11" s="1199">
        <f>+'[7]3er trim'!P11+'[7]4to Trim'!L11</f>
        <v>1</v>
      </c>
      <c r="Q11" s="1216">
        <f t="shared" si="1"/>
        <v>0</v>
      </c>
      <c r="R11" s="1205">
        <f t="shared" si="0"/>
        <v>5.5555555555555552E-2</v>
      </c>
      <c r="S11" s="1204">
        <f t="shared" si="2"/>
        <v>0</v>
      </c>
      <c r="T11" s="372" t="s">
        <v>1378</v>
      </c>
    </row>
    <row r="12" spans="1:21" s="63" customFormat="1" ht="60">
      <c r="A12" s="63">
        <v>7</v>
      </c>
      <c r="B12" s="915">
        <v>6</v>
      </c>
      <c r="C12" s="1215"/>
      <c r="D12" s="388" t="s">
        <v>703</v>
      </c>
      <c r="E12" s="387" t="s">
        <v>704</v>
      </c>
      <c r="F12" s="387" t="s">
        <v>1229</v>
      </c>
      <c r="G12" s="917">
        <v>44377</v>
      </c>
      <c r="H12" s="917" t="s">
        <v>76</v>
      </c>
      <c r="I12" s="384" t="s">
        <v>705</v>
      </c>
      <c r="J12" s="53">
        <v>0</v>
      </c>
      <c r="K12" s="1202">
        <v>0</v>
      </c>
      <c r="L12" s="1197">
        <v>0</v>
      </c>
      <c r="M12" s="1172">
        <f t="shared" si="3"/>
        <v>0</v>
      </c>
      <c r="N12" s="636">
        <v>1</v>
      </c>
      <c r="O12" s="1199">
        <v>1</v>
      </c>
      <c r="P12" s="1199">
        <f>+'[7]3er trim'!P12+'[7]4to Trim'!L12</f>
        <v>1</v>
      </c>
      <c r="Q12" s="1216">
        <f t="shared" si="1"/>
        <v>1</v>
      </c>
      <c r="R12" s="1205">
        <f t="shared" si="0"/>
        <v>5.5555555555555552E-2</v>
      </c>
      <c r="S12" s="1204">
        <f t="shared" si="2"/>
        <v>5.5555555555555552E-2</v>
      </c>
      <c r="T12" s="372" t="s">
        <v>1230</v>
      </c>
    </row>
    <row r="13" spans="1:21" s="63" customFormat="1" ht="45">
      <c r="A13" s="63">
        <v>8</v>
      </c>
      <c r="B13" s="915">
        <v>7</v>
      </c>
      <c r="C13" s="1215"/>
      <c r="D13" s="388" t="s">
        <v>703</v>
      </c>
      <c r="E13" s="387" t="s">
        <v>706</v>
      </c>
      <c r="F13" s="387" t="s">
        <v>707</v>
      </c>
      <c r="G13" s="917">
        <v>44469</v>
      </c>
      <c r="H13" s="917" t="s">
        <v>82</v>
      </c>
      <c r="I13" s="384" t="s">
        <v>705</v>
      </c>
      <c r="J13" s="53">
        <v>0</v>
      </c>
      <c r="K13" s="1202">
        <v>0</v>
      </c>
      <c r="L13" s="1197">
        <v>0</v>
      </c>
      <c r="M13" s="1172">
        <f t="shared" si="3"/>
        <v>0</v>
      </c>
      <c r="N13" s="636">
        <v>0</v>
      </c>
      <c r="O13" s="1199">
        <v>0</v>
      </c>
      <c r="P13" s="1199">
        <f>+'[7]3er trim'!P13+'[7]4to Trim'!L13</f>
        <v>1</v>
      </c>
      <c r="Q13" s="1216">
        <f>IF(P13=0,0,O13/P13)</f>
        <v>0</v>
      </c>
      <c r="R13" s="1205">
        <f t="shared" si="0"/>
        <v>5.5555555555555552E-2</v>
      </c>
      <c r="S13" s="1204">
        <f t="shared" si="2"/>
        <v>0</v>
      </c>
      <c r="T13" s="372" t="s">
        <v>1379</v>
      </c>
    </row>
    <row r="14" spans="1:21" s="63" customFormat="1" ht="39" customHeight="1">
      <c r="A14" s="1992">
        <v>9</v>
      </c>
      <c r="B14" s="1993">
        <v>8</v>
      </c>
      <c r="C14" s="1215"/>
      <c r="D14" s="1682" t="s">
        <v>708</v>
      </c>
      <c r="E14" s="1682" t="s">
        <v>709</v>
      </c>
      <c r="F14" s="1219" t="s">
        <v>710</v>
      </c>
      <c r="G14" s="1995">
        <v>44286</v>
      </c>
      <c r="H14" s="1997" t="s">
        <v>67</v>
      </c>
      <c r="I14" s="1999" t="s">
        <v>711</v>
      </c>
      <c r="J14" s="923">
        <v>0</v>
      </c>
      <c r="K14" s="1675">
        <v>0</v>
      </c>
      <c r="L14" s="1701">
        <v>0</v>
      </c>
      <c r="M14" s="1988">
        <f>+K14*L14</f>
        <v>0</v>
      </c>
      <c r="N14" s="1220">
        <v>4</v>
      </c>
      <c r="O14" s="1990">
        <v>0.8</v>
      </c>
      <c r="P14" s="2001">
        <f>+L14+'[7]3er trim'!P14:P15</f>
        <v>1</v>
      </c>
      <c r="Q14" s="2003">
        <f>IF(P14=0,0,O14/P14)</f>
        <v>0.8</v>
      </c>
      <c r="R14" s="1742">
        <f t="shared" si="0"/>
        <v>5.5555555555555552E-2</v>
      </c>
      <c r="S14" s="1744">
        <f>+Q14*R14</f>
        <v>4.4444444444444446E-2</v>
      </c>
      <c r="T14" s="1349" t="s">
        <v>1231</v>
      </c>
    </row>
    <row r="15" spans="1:21" s="63" customFormat="1" ht="39" customHeight="1">
      <c r="A15" s="1992"/>
      <c r="B15" s="1994"/>
      <c r="C15" s="1215"/>
      <c r="D15" s="1683"/>
      <c r="E15" s="1683"/>
      <c r="F15" s="1221" t="s">
        <v>712</v>
      </c>
      <c r="G15" s="1996"/>
      <c r="H15" s="1998"/>
      <c r="I15" s="2000"/>
      <c r="J15" s="924">
        <v>0</v>
      </c>
      <c r="K15" s="1676"/>
      <c r="L15" s="1702"/>
      <c r="M15" s="1989"/>
      <c r="N15" s="1222">
        <v>5</v>
      </c>
      <c r="O15" s="1732"/>
      <c r="P15" s="2002"/>
      <c r="Q15" s="2004"/>
      <c r="R15" s="1743"/>
      <c r="S15" s="1739"/>
      <c r="T15" s="1350"/>
    </row>
    <row r="16" spans="1:21" s="63" customFormat="1" ht="90">
      <c r="A16" s="63">
        <v>10</v>
      </c>
      <c r="B16" s="915">
        <v>9</v>
      </c>
      <c r="C16" s="1215"/>
      <c r="D16" s="1201" t="s">
        <v>713</v>
      </c>
      <c r="E16" s="386" t="s">
        <v>714</v>
      </c>
      <c r="F16" s="386" t="s">
        <v>715</v>
      </c>
      <c r="G16" s="917">
        <v>44286</v>
      </c>
      <c r="H16" s="917" t="s">
        <v>67</v>
      </c>
      <c r="I16" s="384" t="s">
        <v>716</v>
      </c>
      <c r="J16" s="53">
        <v>0</v>
      </c>
      <c r="K16" s="1202">
        <v>0</v>
      </c>
      <c r="L16" s="1197">
        <v>0</v>
      </c>
      <c r="M16" s="1172">
        <f>+K16*L16</f>
        <v>0</v>
      </c>
      <c r="N16" s="636">
        <v>1</v>
      </c>
      <c r="O16" s="1199">
        <v>1</v>
      </c>
      <c r="P16" s="1199">
        <f>+'[7]3er trim'!P16+'[7]4to Trim'!L16</f>
        <v>1</v>
      </c>
      <c r="Q16" s="1216">
        <f t="shared" ref="Q16:Q24" si="4">IF(P16=0,0,O16/P16)</f>
        <v>1</v>
      </c>
      <c r="R16" s="1205">
        <f t="shared" ref="R16:R24" si="5">1/18</f>
        <v>5.5555555555555552E-2</v>
      </c>
      <c r="S16" s="1204">
        <f t="shared" ref="S16:S24" si="6">+Q16*R16</f>
        <v>5.5555555555555552E-2</v>
      </c>
      <c r="T16" s="1217" t="s">
        <v>1380</v>
      </c>
    </row>
    <row r="17" spans="1:20" s="63" customFormat="1" ht="75">
      <c r="A17" s="63">
        <v>11</v>
      </c>
      <c r="B17" s="915">
        <v>10</v>
      </c>
      <c r="C17" s="1215"/>
      <c r="D17" s="1201" t="s">
        <v>717</v>
      </c>
      <c r="E17" s="385" t="s">
        <v>718</v>
      </c>
      <c r="F17" s="386" t="s">
        <v>719</v>
      </c>
      <c r="G17" s="916">
        <v>44316</v>
      </c>
      <c r="H17" s="917" t="s">
        <v>76</v>
      </c>
      <c r="I17" s="384" t="s">
        <v>720</v>
      </c>
      <c r="J17" s="53">
        <v>0</v>
      </c>
      <c r="K17" s="1202">
        <v>0</v>
      </c>
      <c r="L17" s="1197">
        <v>0</v>
      </c>
      <c r="M17" s="1172">
        <f t="shared" ref="M17:M23" si="7">+K17*L17</f>
        <v>0</v>
      </c>
      <c r="N17" s="636">
        <v>1</v>
      </c>
      <c r="O17" s="1199">
        <v>1</v>
      </c>
      <c r="P17" s="1199">
        <f>+'[7]3er trim'!P17+'[7]4to Trim'!L17</f>
        <v>1</v>
      </c>
      <c r="Q17" s="1216">
        <f t="shared" si="4"/>
        <v>1</v>
      </c>
      <c r="R17" s="1205">
        <f t="shared" si="5"/>
        <v>5.5555555555555552E-2</v>
      </c>
      <c r="S17" s="1204">
        <f t="shared" si="6"/>
        <v>5.5555555555555552E-2</v>
      </c>
      <c r="T17" s="372" t="s">
        <v>1381</v>
      </c>
    </row>
    <row r="18" spans="1:20" s="63" customFormat="1" ht="75">
      <c r="A18" s="63">
        <v>12</v>
      </c>
      <c r="B18" s="915">
        <v>11</v>
      </c>
      <c r="C18" s="1215"/>
      <c r="D18" s="1201" t="s">
        <v>717</v>
      </c>
      <c r="E18" s="386" t="s">
        <v>721</v>
      </c>
      <c r="F18" s="386" t="s">
        <v>722</v>
      </c>
      <c r="G18" s="916">
        <v>44270</v>
      </c>
      <c r="H18" s="917" t="s">
        <v>67</v>
      </c>
      <c r="I18" s="384" t="s">
        <v>723</v>
      </c>
      <c r="J18" s="53">
        <v>0</v>
      </c>
      <c r="K18" s="1202">
        <v>0</v>
      </c>
      <c r="L18" s="1197">
        <v>0</v>
      </c>
      <c r="M18" s="1172">
        <f>+K18*L18</f>
        <v>0</v>
      </c>
      <c r="N18" s="636">
        <v>0.9</v>
      </c>
      <c r="O18" s="1199">
        <v>0.9</v>
      </c>
      <c r="P18" s="1199">
        <f>+'[7]3er trim'!P18+'[7]4to Trim'!L18</f>
        <v>1</v>
      </c>
      <c r="Q18" s="1216">
        <f t="shared" si="4"/>
        <v>0.9</v>
      </c>
      <c r="R18" s="1205">
        <f t="shared" si="5"/>
        <v>5.5555555555555552E-2</v>
      </c>
      <c r="S18" s="1204">
        <f t="shared" si="6"/>
        <v>4.9999999999999996E-2</v>
      </c>
      <c r="T18" s="1217" t="s">
        <v>1232</v>
      </c>
    </row>
    <row r="19" spans="1:20" s="63" customFormat="1" ht="63.75">
      <c r="A19" s="63">
        <v>13</v>
      </c>
      <c r="B19" s="915">
        <v>12</v>
      </c>
      <c r="C19" s="1215"/>
      <c r="D19" s="1201" t="s">
        <v>724</v>
      </c>
      <c r="E19" s="385" t="s">
        <v>725</v>
      </c>
      <c r="F19" s="385" t="s">
        <v>726</v>
      </c>
      <c r="G19" s="916">
        <v>44392</v>
      </c>
      <c r="H19" s="917" t="s">
        <v>82</v>
      </c>
      <c r="I19" s="384" t="s">
        <v>705</v>
      </c>
      <c r="J19" s="53">
        <v>0.3</v>
      </c>
      <c r="K19" s="1202">
        <v>0.3</v>
      </c>
      <c r="L19" s="1197">
        <v>0</v>
      </c>
      <c r="M19" s="1172">
        <f t="shared" si="7"/>
        <v>0</v>
      </c>
      <c r="N19" s="636">
        <v>0.3</v>
      </c>
      <c r="O19" s="1199">
        <v>0.3</v>
      </c>
      <c r="P19" s="1199">
        <f>+'[7]3er trim'!P19+'[7]4to Trim'!L19</f>
        <v>1</v>
      </c>
      <c r="Q19" s="1216">
        <f t="shared" si="4"/>
        <v>0.3</v>
      </c>
      <c r="R19" s="1205">
        <f t="shared" si="5"/>
        <v>5.5555555555555552E-2</v>
      </c>
      <c r="S19" s="1204">
        <f t="shared" si="6"/>
        <v>1.6666666666666666E-2</v>
      </c>
      <c r="T19" s="372" t="s">
        <v>1382</v>
      </c>
    </row>
    <row r="20" spans="1:20" s="63" customFormat="1" ht="75">
      <c r="A20" s="63">
        <v>14</v>
      </c>
      <c r="B20" s="915">
        <v>13</v>
      </c>
      <c r="C20" s="1215"/>
      <c r="D20" s="1201" t="s">
        <v>727</v>
      </c>
      <c r="E20" s="385" t="s">
        <v>728</v>
      </c>
      <c r="F20" s="385" t="s">
        <v>729</v>
      </c>
      <c r="G20" s="916">
        <v>44498</v>
      </c>
      <c r="H20" s="917" t="s">
        <v>85</v>
      </c>
      <c r="I20" s="384" t="s">
        <v>730</v>
      </c>
      <c r="J20" s="53">
        <v>0</v>
      </c>
      <c r="K20" s="1202">
        <v>0</v>
      </c>
      <c r="L20" s="1197">
        <v>1</v>
      </c>
      <c r="M20" s="1172">
        <f>+K20*L20</f>
        <v>0</v>
      </c>
      <c r="N20" s="636">
        <v>0</v>
      </c>
      <c r="O20" s="1199">
        <v>0</v>
      </c>
      <c r="P20" s="1199">
        <f>+'[7]3er trim'!P20+'[7]4to Trim'!L20</f>
        <v>1</v>
      </c>
      <c r="Q20" s="1216">
        <f t="shared" si="4"/>
        <v>0</v>
      </c>
      <c r="R20" s="1205">
        <f t="shared" si="5"/>
        <v>5.5555555555555552E-2</v>
      </c>
      <c r="S20" s="1204">
        <f t="shared" si="6"/>
        <v>0</v>
      </c>
      <c r="T20" s="372" t="s">
        <v>1383</v>
      </c>
    </row>
    <row r="21" spans="1:20" s="63" customFormat="1" ht="45">
      <c r="A21" s="63">
        <v>15</v>
      </c>
      <c r="B21" s="915">
        <v>14</v>
      </c>
      <c r="C21" s="1215"/>
      <c r="D21" s="1201" t="s">
        <v>731</v>
      </c>
      <c r="E21" s="385" t="s">
        <v>732</v>
      </c>
      <c r="F21" s="385" t="s">
        <v>733</v>
      </c>
      <c r="G21" s="916">
        <v>44316</v>
      </c>
      <c r="H21" s="917" t="s">
        <v>76</v>
      </c>
      <c r="I21" s="384" t="s">
        <v>734</v>
      </c>
      <c r="J21" s="53">
        <v>1</v>
      </c>
      <c r="K21" s="1202">
        <v>1</v>
      </c>
      <c r="L21" s="1197">
        <v>0</v>
      </c>
      <c r="M21" s="1172">
        <f t="shared" si="7"/>
        <v>0</v>
      </c>
      <c r="N21" s="636">
        <v>1</v>
      </c>
      <c r="O21" s="1199">
        <v>1</v>
      </c>
      <c r="P21" s="1199">
        <f>+'[7]3er trim'!P21+'[7]4to Trim'!L21</f>
        <v>1</v>
      </c>
      <c r="Q21" s="1216">
        <f t="shared" si="4"/>
        <v>1</v>
      </c>
      <c r="R21" s="1205">
        <f t="shared" si="5"/>
        <v>5.5555555555555552E-2</v>
      </c>
      <c r="S21" s="1204">
        <f t="shared" si="6"/>
        <v>5.5555555555555552E-2</v>
      </c>
      <c r="T21" s="372" t="s">
        <v>1384</v>
      </c>
    </row>
    <row r="22" spans="1:20" s="63" customFormat="1" ht="45">
      <c r="A22" s="63">
        <v>16</v>
      </c>
      <c r="B22" s="915">
        <v>15</v>
      </c>
      <c r="C22" s="1215"/>
      <c r="D22" s="1201" t="s">
        <v>735</v>
      </c>
      <c r="E22" s="385" t="s">
        <v>736</v>
      </c>
      <c r="F22" s="385" t="s">
        <v>737</v>
      </c>
      <c r="G22" s="916">
        <v>44500</v>
      </c>
      <c r="H22" s="917" t="s">
        <v>85</v>
      </c>
      <c r="I22" s="384" t="s">
        <v>738</v>
      </c>
      <c r="J22" s="53">
        <v>0</v>
      </c>
      <c r="K22" s="1202">
        <v>0</v>
      </c>
      <c r="L22" s="1197">
        <v>1</v>
      </c>
      <c r="M22" s="1172">
        <f>+K22*L22</f>
        <v>0</v>
      </c>
      <c r="N22" s="636">
        <v>0</v>
      </c>
      <c r="O22" s="1199">
        <v>0</v>
      </c>
      <c r="P22" s="1199">
        <f>+'[7]3er trim'!P22+'[7]4to Trim'!L22</f>
        <v>1</v>
      </c>
      <c r="Q22" s="1216">
        <f t="shared" si="4"/>
        <v>0</v>
      </c>
      <c r="R22" s="1205">
        <f t="shared" si="5"/>
        <v>5.5555555555555552E-2</v>
      </c>
      <c r="S22" s="1204">
        <f t="shared" si="6"/>
        <v>0</v>
      </c>
      <c r="T22" s="372" t="s">
        <v>1385</v>
      </c>
    </row>
    <row r="23" spans="1:20" s="63" customFormat="1" ht="45">
      <c r="A23" s="63">
        <v>17</v>
      </c>
      <c r="B23" s="915">
        <v>16</v>
      </c>
      <c r="C23" s="1215"/>
      <c r="D23" s="1201" t="s">
        <v>739</v>
      </c>
      <c r="E23" s="385" t="s">
        <v>740</v>
      </c>
      <c r="F23" s="385" t="s">
        <v>741</v>
      </c>
      <c r="G23" s="916">
        <v>44498</v>
      </c>
      <c r="H23" s="917" t="s">
        <v>85</v>
      </c>
      <c r="I23" s="384" t="s">
        <v>738</v>
      </c>
      <c r="J23" s="53">
        <v>0.5</v>
      </c>
      <c r="K23" s="1202">
        <v>0.5</v>
      </c>
      <c r="L23" s="1197">
        <v>1</v>
      </c>
      <c r="M23" s="1172">
        <f t="shared" si="7"/>
        <v>0.5</v>
      </c>
      <c r="N23" s="636">
        <v>0.5</v>
      </c>
      <c r="O23" s="1199">
        <v>0.5</v>
      </c>
      <c r="P23" s="1199">
        <f>+'[7]3er trim'!P23+'[7]4to Trim'!L23</f>
        <v>1</v>
      </c>
      <c r="Q23" s="1216">
        <f t="shared" si="4"/>
        <v>0.5</v>
      </c>
      <c r="R23" s="1205">
        <f t="shared" si="5"/>
        <v>5.5555555555555552E-2</v>
      </c>
      <c r="S23" s="1204">
        <f t="shared" si="6"/>
        <v>2.7777777777777776E-2</v>
      </c>
      <c r="T23" s="372" t="s">
        <v>1386</v>
      </c>
    </row>
    <row r="24" spans="1:20" s="63" customFormat="1" ht="45">
      <c r="A24" s="63">
        <v>18</v>
      </c>
      <c r="B24" s="915">
        <v>17</v>
      </c>
      <c r="C24" s="1215"/>
      <c r="D24" s="1201" t="s">
        <v>742</v>
      </c>
      <c r="E24" s="385" t="s">
        <v>742</v>
      </c>
      <c r="F24" s="385" t="s">
        <v>743</v>
      </c>
      <c r="G24" s="916">
        <v>44439</v>
      </c>
      <c r="H24" s="917" t="s">
        <v>82</v>
      </c>
      <c r="I24" s="384" t="s">
        <v>744</v>
      </c>
      <c r="J24" s="53">
        <v>0</v>
      </c>
      <c r="K24" s="1202">
        <v>0</v>
      </c>
      <c r="L24" s="1197">
        <v>0</v>
      </c>
      <c r="M24" s="1172">
        <f>+K24*L24</f>
        <v>0</v>
      </c>
      <c r="N24" s="636">
        <v>0</v>
      </c>
      <c r="O24" s="1199">
        <v>0</v>
      </c>
      <c r="P24" s="1199">
        <f>+'[7]3er trim'!P24+'[7]4to Trim'!L24</f>
        <v>1</v>
      </c>
      <c r="Q24" s="1216">
        <f t="shared" si="4"/>
        <v>0</v>
      </c>
      <c r="R24" s="1205">
        <f t="shared" si="5"/>
        <v>5.5555555555555552E-2</v>
      </c>
      <c r="S24" s="1204">
        <f t="shared" si="6"/>
        <v>0</v>
      </c>
      <c r="T24" s="372" t="s">
        <v>1387</v>
      </c>
    </row>
    <row r="25" spans="1:20" ht="15">
      <c r="B25" s="64"/>
      <c r="C25" s="65"/>
      <c r="D25" s="65"/>
      <c r="E25" s="1749" t="s">
        <v>214</v>
      </c>
      <c r="F25" s="1750"/>
      <c r="G25" s="1750"/>
      <c r="H25" s="1750"/>
      <c r="I25" s="1750"/>
      <c r="J25" s="1751"/>
      <c r="K25" s="59">
        <f>AVERAGE(K7:K24)</f>
        <v>0.10588235294117647</v>
      </c>
      <c r="L25" s="59">
        <f>AVERAGE(L7:L24)</f>
        <v>0.17647058823529413</v>
      </c>
      <c r="M25" s="59">
        <f>AVERAGE(M7:M24)</f>
        <v>2.9411764705882353E-2</v>
      </c>
      <c r="N25" s="633"/>
      <c r="O25" s="59">
        <f>AVERAGE(O7:O24)</f>
        <v>0.51764705882352946</v>
      </c>
      <c r="P25" s="59">
        <f>AVERAGE(P7:P24)</f>
        <v>1</v>
      </c>
      <c r="Q25" s="59">
        <f>AVERAGE(Q7:Q24)</f>
        <v>0.51764705882352946</v>
      </c>
      <c r="R25" s="60">
        <f>SUM(R7:R24)</f>
        <v>0.94444444444444475</v>
      </c>
      <c r="S25" s="60">
        <f>SUM(S7:S24)</f>
        <v>0.48888888888888893</v>
      </c>
    </row>
    <row r="26" spans="1:20" ht="15">
      <c r="B26" s="64"/>
      <c r="C26" s="65"/>
      <c r="D26" s="65"/>
      <c r="E26" s="65"/>
      <c r="F26" s="65"/>
      <c r="G26" s="65"/>
      <c r="H26" s="65"/>
      <c r="I26" s="65"/>
    </row>
  </sheetData>
  <mergeCells count="30">
    <mergeCell ref="B1:S1"/>
    <mergeCell ref="B3:S3"/>
    <mergeCell ref="B5:B6"/>
    <mergeCell ref="D5:D6"/>
    <mergeCell ref="E5:E6"/>
    <mergeCell ref="F5:F6"/>
    <mergeCell ref="G5:G6"/>
    <mergeCell ref="H5:H6"/>
    <mergeCell ref="J5:M5"/>
    <mergeCell ref="N5:Q5"/>
    <mergeCell ref="R5:R6"/>
    <mergeCell ref="S5:S6"/>
    <mergeCell ref="T5:T6"/>
    <mergeCell ref="A14:A15"/>
    <mergeCell ref="B14:B15"/>
    <mergeCell ref="D14:D15"/>
    <mergeCell ref="E14:E15"/>
    <mergeCell ref="G14:G15"/>
    <mergeCell ref="H14:H15"/>
    <mergeCell ref="I14:I15"/>
    <mergeCell ref="R14:R15"/>
    <mergeCell ref="S14:S15"/>
    <mergeCell ref="T14:T15"/>
    <mergeCell ref="P14:P15"/>
    <mergeCell ref="Q14:Q15"/>
    <mergeCell ref="E25:J25"/>
    <mergeCell ref="K14:K15"/>
    <mergeCell ref="L14:L15"/>
    <mergeCell ref="M14:M15"/>
    <mergeCell ref="O14:O15"/>
  </mergeCells>
  <conditionalFormatting sqref="M7">
    <cfRule type="iconSet" priority="8">
      <iconSet iconSet="3TrafficLights2">
        <cfvo type="percent" val="0"/>
        <cfvo type="num" val="0.6"/>
        <cfvo type="num" val="0.8"/>
      </iconSet>
    </cfRule>
  </conditionalFormatting>
  <conditionalFormatting sqref="M8:M13">
    <cfRule type="iconSet" priority="7">
      <iconSet iconSet="3TrafficLights2">
        <cfvo type="percent" val="0"/>
        <cfvo type="num" val="0.6"/>
        <cfvo type="num" val="0.8"/>
      </iconSet>
    </cfRule>
  </conditionalFormatting>
  <conditionalFormatting sqref="Q7">
    <cfRule type="iconSet" priority="6">
      <iconSet iconSet="3TrafficLights2">
        <cfvo type="percent" val="0"/>
        <cfvo type="num" val="0.6"/>
        <cfvo type="num" val="0.8"/>
      </iconSet>
    </cfRule>
  </conditionalFormatting>
  <conditionalFormatting sqref="Q8:Q13">
    <cfRule type="iconSet" priority="5">
      <iconSet iconSet="3TrafficLights2">
        <cfvo type="percent" val="0"/>
        <cfvo type="num" val="0.6"/>
        <cfvo type="num" val="0.8"/>
      </iconSet>
    </cfRule>
  </conditionalFormatting>
  <conditionalFormatting sqref="M16:M24">
    <cfRule type="iconSet" priority="4">
      <iconSet iconSet="3TrafficLights2">
        <cfvo type="percent" val="0"/>
        <cfvo type="num" val="0.6"/>
        <cfvo type="num" val="0.8"/>
      </iconSet>
    </cfRule>
  </conditionalFormatting>
  <conditionalFormatting sqref="Q16:Q24">
    <cfRule type="iconSet" priority="3">
      <iconSet iconSet="3TrafficLights2">
        <cfvo type="percent" val="0"/>
        <cfvo type="num" val="0.6"/>
        <cfvo type="num" val="0.8"/>
      </iconSet>
    </cfRule>
  </conditionalFormatting>
  <conditionalFormatting sqref="M14">
    <cfRule type="iconSet" priority="2">
      <iconSet iconSet="3TrafficLights2">
        <cfvo type="percent" val="0"/>
        <cfvo type="num" val="0.6"/>
        <cfvo type="num" val="0.8"/>
      </iconSet>
    </cfRule>
  </conditionalFormatting>
  <conditionalFormatting sqref="Q14">
    <cfRule type="iconSet" priority="1">
      <iconSet iconSet="3TrafficLights2">
        <cfvo type="percent" val="0"/>
        <cfvo type="num" val="0.6"/>
        <cfvo type="num" val="0.8"/>
      </iconSet>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sheetPr>
  <dimension ref="A1:S14"/>
  <sheetViews>
    <sheetView workbookViewId="0">
      <selection activeCell="E15" sqref="E15"/>
    </sheetView>
  </sheetViews>
  <sheetFormatPr baseColWidth="10" defaultColWidth="10.125" defaultRowHeight="14.25"/>
  <cols>
    <col min="1" max="1" width="10.125" style="62"/>
    <col min="2" max="2" width="8.75" style="56" customWidth="1"/>
    <col min="3" max="3" width="42.75" style="62" hidden="1" customWidth="1"/>
    <col min="4" max="4" width="42.75" style="62" customWidth="1"/>
    <col min="5" max="5" width="35.125" style="62" customWidth="1"/>
    <col min="6" max="6" width="27.375" style="62" customWidth="1"/>
    <col min="7" max="7" width="13.75" style="62" customWidth="1"/>
    <col min="8" max="8" width="27.375" style="62" hidden="1" customWidth="1"/>
    <col min="9" max="12" width="10.125" style="62"/>
    <col min="13" max="14" width="10.125" style="631"/>
    <col min="15" max="16" width="10.125" style="62"/>
    <col min="17" max="18" width="0" style="62" hidden="1" customWidth="1"/>
    <col min="19" max="19" width="28" style="62" customWidth="1"/>
    <col min="20" max="16384" width="10.125" style="62"/>
  </cols>
  <sheetData>
    <row r="1" spans="1:19" ht="18">
      <c r="B1" s="1552" t="s">
        <v>149</v>
      </c>
      <c r="C1" s="1552"/>
      <c r="D1" s="1552"/>
      <c r="E1" s="1552"/>
      <c r="F1" s="1552"/>
      <c r="G1" s="1552"/>
      <c r="H1" s="1552"/>
      <c r="I1" s="1552"/>
      <c r="J1" s="1552"/>
      <c r="K1" s="1552"/>
      <c r="L1" s="1552"/>
      <c r="M1" s="1552"/>
      <c r="N1" s="1552"/>
      <c r="O1" s="1552"/>
      <c r="P1" s="1552"/>
      <c r="Q1" s="1552"/>
      <c r="R1" s="1552"/>
    </row>
    <row r="2" spans="1:19" ht="25.5" customHeight="1">
      <c r="B2" s="62"/>
    </row>
    <row r="3" spans="1:19" ht="18">
      <c r="B3" s="1552" t="s">
        <v>1227</v>
      </c>
      <c r="C3" s="1552"/>
      <c r="D3" s="1552"/>
      <c r="E3" s="1552"/>
      <c r="F3" s="1552"/>
      <c r="G3" s="1552"/>
      <c r="H3" s="1552"/>
      <c r="I3" s="1552"/>
      <c r="J3" s="1552"/>
      <c r="K3" s="1552"/>
      <c r="L3" s="1552"/>
      <c r="M3" s="1552"/>
      <c r="N3" s="1552"/>
      <c r="O3" s="1552"/>
      <c r="P3" s="1552"/>
      <c r="Q3" s="1552"/>
      <c r="R3" s="1552"/>
    </row>
    <row r="5" spans="1:19" ht="27.75" customHeight="1">
      <c r="B5" s="1420" t="s">
        <v>151</v>
      </c>
      <c r="C5" s="1195"/>
      <c r="D5" s="1420" t="s">
        <v>152</v>
      </c>
      <c r="E5" s="1420" t="s">
        <v>153</v>
      </c>
      <c r="F5" s="1420" t="s">
        <v>5</v>
      </c>
      <c r="G5" s="1678" t="s">
        <v>6</v>
      </c>
      <c r="H5" s="383"/>
      <c r="I5" s="1420" t="s">
        <v>638</v>
      </c>
      <c r="J5" s="1420"/>
      <c r="K5" s="1420"/>
      <c r="L5" s="1420"/>
      <c r="M5" s="1420" t="s">
        <v>1364</v>
      </c>
      <c r="N5" s="1420"/>
      <c r="O5" s="1420"/>
      <c r="P5" s="1420"/>
      <c r="Q5" s="1663" t="s">
        <v>154</v>
      </c>
      <c r="R5" s="1664" t="s">
        <v>688</v>
      </c>
      <c r="S5" s="1486" t="s">
        <v>950</v>
      </c>
    </row>
    <row r="6" spans="1:19" ht="33.75">
      <c r="B6" s="1420"/>
      <c r="C6" s="1195" t="s">
        <v>156</v>
      </c>
      <c r="D6" s="1420"/>
      <c r="E6" s="1420"/>
      <c r="F6" s="1420"/>
      <c r="G6" s="1678"/>
      <c r="H6" s="1203" t="s">
        <v>157</v>
      </c>
      <c r="I6" s="1196" t="s">
        <v>144</v>
      </c>
      <c r="J6" s="614" t="s">
        <v>145</v>
      </c>
      <c r="K6" s="615" t="s">
        <v>146</v>
      </c>
      <c r="L6" s="1196" t="s">
        <v>147</v>
      </c>
      <c r="M6" s="1196" t="s">
        <v>144</v>
      </c>
      <c r="N6" s="614" t="s">
        <v>145</v>
      </c>
      <c r="O6" s="615" t="s">
        <v>146</v>
      </c>
      <c r="P6" s="1196" t="s">
        <v>147</v>
      </c>
      <c r="Q6" s="1663"/>
      <c r="R6" s="1664"/>
      <c r="S6" s="1748"/>
    </row>
    <row r="7" spans="1:19" s="63" customFormat="1" ht="75">
      <c r="B7" s="1223">
        <v>1</v>
      </c>
      <c r="C7" s="1224"/>
      <c r="D7" s="1225" t="s">
        <v>746</v>
      </c>
      <c r="E7" s="1224" t="s">
        <v>747</v>
      </c>
      <c r="F7" s="1224" t="s">
        <v>748</v>
      </c>
      <c r="G7" s="1226">
        <v>44255</v>
      </c>
      <c r="H7" s="1224" t="s">
        <v>691</v>
      </c>
      <c r="I7" s="1227">
        <v>0</v>
      </c>
      <c r="J7" s="1228">
        <v>0</v>
      </c>
      <c r="K7" s="1227">
        <v>0</v>
      </c>
      <c r="L7" s="1172">
        <f>+J7*K7</f>
        <v>0</v>
      </c>
      <c r="M7" s="1229">
        <v>0</v>
      </c>
      <c r="N7" s="1229">
        <v>0</v>
      </c>
      <c r="O7" s="1229">
        <f>+'[8]3er trim'!O7+'[8]4to Trim'!K7</f>
        <v>1</v>
      </c>
      <c r="P7" s="1216">
        <f>IF(O7=0,0,N7/O7)</f>
        <v>0</v>
      </c>
      <c r="Q7" s="1230">
        <f t="shared" ref="Q7:Q12" si="0">1/6</f>
        <v>0.16666666666666666</v>
      </c>
      <c r="R7" s="1231">
        <f>+P7*Q7</f>
        <v>0</v>
      </c>
      <c r="S7" s="390" t="s">
        <v>1388</v>
      </c>
    </row>
    <row r="8" spans="1:19" s="63" customFormat="1" ht="60">
      <c r="B8" s="1200">
        <v>2</v>
      </c>
      <c r="C8" s="387"/>
      <c r="D8" s="391" t="s">
        <v>749</v>
      </c>
      <c r="E8" s="385" t="s">
        <v>750</v>
      </c>
      <c r="F8" s="387" t="s">
        <v>751</v>
      </c>
      <c r="G8" s="917">
        <v>44253</v>
      </c>
      <c r="H8" s="387" t="s">
        <v>691</v>
      </c>
      <c r="I8" s="1197">
        <v>0</v>
      </c>
      <c r="J8" s="1202">
        <v>0</v>
      </c>
      <c r="K8" s="1197">
        <v>0</v>
      </c>
      <c r="L8" s="1172">
        <f>+J8*K8</f>
        <v>0</v>
      </c>
      <c r="M8" s="1199">
        <v>1</v>
      </c>
      <c r="N8" s="1199">
        <v>1</v>
      </c>
      <c r="O8" s="1199">
        <f>+'[8]3er trim'!O8+'[8]4to Trim'!K8</f>
        <v>1</v>
      </c>
      <c r="P8" s="1216">
        <f t="shared" ref="P8:P12" si="1">IF(O8=0,0,N8/O8)</f>
        <v>1</v>
      </c>
      <c r="Q8" s="72">
        <f t="shared" si="0"/>
        <v>0.16666666666666666</v>
      </c>
      <c r="R8" s="1232">
        <f t="shared" ref="R8:R12" si="2">+P8*Q8</f>
        <v>0.16666666666666666</v>
      </c>
      <c r="S8" s="390"/>
    </row>
    <row r="9" spans="1:19" s="63" customFormat="1" ht="45">
      <c r="B9" s="1200">
        <v>3</v>
      </c>
      <c r="C9" s="387"/>
      <c r="D9" s="391" t="s">
        <v>752</v>
      </c>
      <c r="E9" s="387" t="s">
        <v>753</v>
      </c>
      <c r="F9" s="387" t="s">
        <v>754</v>
      </c>
      <c r="G9" s="917">
        <v>44286</v>
      </c>
      <c r="H9" s="387" t="s">
        <v>691</v>
      </c>
      <c r="I9" s="1197">
        <v>0</v>
      </c>
      <c r="J9" s="1202">
        <v>0</v>
      </c>
      <c r="K9" s="1197">
        <v>0</v>
      </c>
      <c r="L9" s="1172">
        <f t="shared" ref="L9:L12" si="3">+J9*K9</f>
        <v>0</v>
      </c>
      <c r="M9" s="1199">
        <v>1</v>
      </c>
      <c r="N9" s="1199">
        <v>1</v>
      </c>
      <c r="O9" s="1199">
        <f>+'[8]3er trim'!O9+'[8]4to Trim'!K9</f>
        <v>1</v>
      </c>
      <c r="P9" s="1216">
        <f t="shared" si="1"/>
        <v>1</v>
      </c>
      <c r="Q9" s="72">
        <f t="shared" si="0"/>
        <v>0.16666666666666666</v>
      </c>
      <c r="R9" s="1232">
        <f t="shared" si="2"/>
        <v>0.16666666666666666</v>
      </c>
      <c r="S9" s="390"/>
    </row>
    <row r="10" spans="1:19" s="54" customFormat="1" ht="60">
      <c r="A10" s="63"/>
      <c r="B10" s="1200">
        <v>4</v>
      </c>
      <c r="C10" s="387"/>
      <c r="D10" s="391" t="s">
        <v>755</v>
      </c>
      <c r="E10" s="387" t="s">
        <v>756</v>
      </c>
      <c r="F10" s="387" t="s">
        <v>757</v>
      </c>
      <c r="G10" s="917">
        <v>44286</v>
      </c>
      <c r="H10" s="387" t="s">
        <v>691</v>
      </c>
      <c r="I10" s="1197">
        <v>0</v>
      </c>
      <c r="J10" s="1202">
        <v>0</v>
      </c>
      <c r="K10" s="1197">
        <v>0</v>
      </c>
      <c r="L10" s="1172">
        <f t="shared" si="3"/>
        <v>0</v>
      </c>
      <c r="M10" s="1199">
        <v>0.9</v>
      </c>
      <c r="N10" s="1199">
        <v>0.9</v>
      </c>
      <c r="O10" s="1199">
        <f>+'[8]3er trim'!O10+'[8]4to Trim'!K10</f>
        <v>1</v>
      </c>
      <c r="P10" s="1216">
        <f t="shared" si="1"/>
        <v>0.9</v>
      </c>
      <c r="Q10" s="72">
        <f t="shared" si="0"/>
        <v>0.16666666666666666</v>
      </c>
      <c r="R10" s="1232">
        <f t="shared" si="2"/>
        <v>0.15</v>
      </c>
      <c r="S10" s="390"/>
    </row>
    <row r="11" spans="1:19" s="63" customFormat="1" ht="60">
      <c r="B11" s="1200">
        <v>5</v>
      </c>
      <c r="C11" s="1233"/>
      <c r="D11" s="391" t="s">
        <v>758</v>
      </c>
      <c r="E11" s="387" t="s">
        <v>759</v>
      </c>
      <c r="F11" s="387" t="s">
        <v>760</v>
      </c>
      <c r="G11" s="917">
        <v>44561</v>
      </c>
      <c r="H11" s="387" t="s">
        <v>691</v>
      </c>
      <c r="I11" s="1197">
        <v>0</v>
      </c>
      <c r="J11" s="1202">
        <v>0</v>
      </c>
      <c r="K11" s="1197">
        <v>1</v>
      </c>
      <c r="L11" s="1172">
        <f t="shared" si="3"/>
        <v>0</v>
      </c>
      <c r="M11" s="1199">
        <v>0</v>
      </c>
      <c r="N11" s="1199">
        <v>0</v>
      </c>
      <c r="O11" s="1199">
        <f>+'[8]3er trim'!O11+'[8]4to Trim'!K11</f>
        <v>1</v>
      </c>
      <c r="P11" s="1216">
        <f t="shared" si="1"/>
        <v>0</v>
      </c>
      <c r="Q11" s="72">
        <f t="shared" si="0"/>
        <v>0.16666666666666666</v>
      </c>
      <c r="R11" s="1232">
        <f t="shared" si="2"/>
        <v>0</v>
      </c>
      <c r="S11" s="390" t="s">
        <v>1389</v>
      </c>
    </row>
    <row r="12" spans="1:19" s="63" customFormat="1" ht="60">
      <c r="B12" s="1200">
        <v>6</v>
      </c>
      <c r="C12" s="1233"/>
      <c r="D12" s="391" t="s">
        <v>761</v>
      </c>
      <c r="E12" s="387" t="s">
        <v>762</v>
      </c>
      <c r="F12" s="387" t="s">
        <v>763</v>
      </c>
      <c r="G12" s="917">
        <v>44561</v>
      </c>
      <c r="H12" s="387" t="s">
        <v>691</v>
      </c>
      <c r="I12" s="1197">
        <v>0</v>
      </c>
      <c r="J12" s="1202">
        <v>0</v>
      </c>
      <c r="K12" s="1197">
        <v>1</v>
      </c>
      <c r="L12" s="1172">
        <f t="shared" si="3"/>
        <v>0</v>
      </c>
      <c r="M12" s="1199">
        <v>0</v>
      </c>
      <c r="N12" s="1199">
        <v>0</v>
      </c>
      <c r="O12" s="1199">
        <f>+'[8]3er trim'!O12+'[8]4to Trim'!K12</f>
        <v>1</v>
      </c>
      <c r="P12" s="1216">
        <f t="shared" si="1"/>
        <v>0</v>
      </c>
      <c r="Q12" s="72">
        <f t="shared" si="0"/>
        <v>0.16666666666666666</v>
      </c>
      <c r="R12" s="1232">
        <f t="shared" si="2"/>
        <v>0</v>
      </c>
      <c r="S12" s="390"/>
    </row>
    <row r="13" spans="1:19" ht="15">
      <c r="B13" s="64"/>
      <c r="C13" s="65"/>
      <c r="D13" s="65"/>
      <c r="E13" s="633" t="s">
        <v>214</v>
      </c>
      <c r="F13" s="633"/>
      <c r="G13" s="633"/>
      <c r="H13" s="633"/>
      <c r="I13" s="1234"/>
      <c r="J13" s="1235">
        <f>AVERAGE(J7:J12)</f>
        <v>0</v>
      </c>
      <c r="K13" s="1235">
        <f>AVERAGE(K7:K12)</f>
        <v>0.33333333333333331</v>
      </c>
      <c r="L13" s="1172">
        <f>AVERAGE(L7:L12)</f>
        <v>0</v>
      </c>
      <c r="M13" s="1236"/>
      <c r="N13" s="1237">
        <v>0.48333333333333334</v>
      </c>
      <c r="O13" s="1237">
        <f>AVERAGE(O7:O12)</f>
        <v>1</v>
      </c>
      <c r="P13" s="1238">
        <f>AVERAGE(P7:P12)</f>
        <v>0.48333333333333334</v>
      </c>
      <c r="Q13" s="60">
        <f>SUM(Q7:Q12)</f>
        <v>0.99999999999999989</v>
      </c>
      <c r="R13" s="60">
        <f>SUM(R7:R12)</f>
        <v>0.48333333333333328</v>
      </c>
    </row>
    <row r="14" spans="1:19" ht="15">
      <c r="B14" s="64"/>
      <c r="C14" s="65"/>
      <c r="D14" s="65"/>
      <c r="E14" s="65"/>
      <c r="F14" s="65"/>
      <c r="G14" s="65"/>
      <c r="H14" s="65"/>
    </row>
  </sheetData>
  <mergeCells count="12">
    <mergeCell ref="R5:R6"/>
    <mergeCell ref="S5:S6"/>
    <mergeCell ref="B1:R1"/>
    <mergeCell ref="B3:R3"/>
    <mergeCell ref="B5:B6"/>
    <mergeCell ref="D5:D6"/>
    <mergeCell ref="E5:E6"/>
    <mergeCell ref="F5:F6"/>
    <mergeCell ref="G5:G6"/>
    <mergeCell ref="I5:L5"/>
    <mergeCell ref="M5:P5"/>
    <mergeCell ref="Q5:Q6"/>
  </mergeCells>
  <conditionalFormatting sqref="L7">
    <cfRule type="iconSet" priority="6">
      <iconSet iconSet="3TrafficLights2">
        <cfvo type="percent" val="0"/>
        <cfvo type="num" val="0.6"/>
        <cfvo type="num" val="0.8"/>
      </iconSet>
    </cfRule>
  </conditionalFormatting>
  <conditionalFormatting sqref="L8:L12">
    <cfRule type="iconSet" priority="5">
      <iconSet iconSet="3TrafficLights2">
        <cfvo type="percent" val="0"/>
        <cfvo type="num" val="0.6"/>
        <cfvo type="num" val="0.8"/>
      </iconSet>
    </cfRule>
  </conditionalFormatting>
  <conditionalFormatting sqref="P7">
    <cfRule type="iconSet" priority="4">
      <iconSet iconSet="3TrafficLights2">
        <cfvo type="percent" val="0"/>
        <cfvo type="num" val="0.6"/>
        <cfvo type="num" val="0.8"/>
      </iconSet>
    </cfRule>
  </conditionalFormatting>
  <conditionalFormatting sqref="P8:P12">
    <cfRule type="iconSet" priority="3">
      <iconSet iconSet="3TrafficLights2">
        <cfvo type="percent" val="0"/>
        <cfvo type="num" val="0.6"/>
        <cfvo type="num" val="0.8"/>
      </iconSet>
    </cfRule>
  </conditionalFormatting>
  <conditionalFormatting sqref="L13">
    <cfRule type="iconSet" priority="2">
      <iconSet iconSet="3TrafficLights2">
        <cfvo type="percent" val="0"/>
        <cfvo type="num" val="0.6"/>
        <cfvo type="num" val="0.8"/>
      </iconSet>
    </cfRule>
  </conditionalFormatting>
  <conditionalFormatting sqref="P13">
    <cfRule type="iconSet" priority="1">
      <iconSet iconSet="3TrafficLights2">
        <cfvo type="percent" val="0"/>
        <cfvo type="num" val="0.6"/>
        <cfvo type="num" val="0.8"/>
      </iconSet>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S68"/>
  <sheetViews>
    <sheetView topLeftCell="B2" workbookViewId="0">
      <pane xSplit="8" ySplit="6" topLeftCell="P34" activePane="bottomRight" state="frozen"/>
      <selection activeCell="B2" sqref="B2"/>
      <selection pane="topRight" activeCell="J2" sqref="J2"/>
      <selection pane="bottomLeft" activeCell="B8" sqref="B8"/>
      <selection pane="bottomRight" activeCell="C8" sqref="C8:S37"/>
    </sheetView>
  </sheetViews>
  <sheetFormatPr baseColWidth="10" defaultRowHeight="14.25" outlineLevelCol="1"/>
  <cols>
    <col min="1" max="1" width="10.75" style="61" customWidth="1" outlineLevel="1"/>
    <col min="2" max="5" width="21.625" style="61" customWidth="1" outlineLevel="1"/>
    <col min="6" max="6" width="25.875" style="61" customWidth="1" outlineLevel="1"/>
    <col min="7" max="8" width="15.625" style="1" customWidth="1" outlineLevel="1"/>
    <col min="9" max="9" width="15.625" style="1279" customWidth="1" outlineLevel="1"/>
    <col min="10" max="12" width="40.625" style="61" customWidth="1"/>
    <col min="13" max="13" width="20" style="61" customWidth="1"/>
    <col min="14" max="16" width="14.875" style="61" customWidth="1"/>
    <col min="17" max="17" width="11" style="322"/>
    <col min="18" max="18" width="11" style="61" customWidth="1"/>
    <col min="19" max="19" width="35.375" style="61" customWidth="1"/>
    <col min="20" max="16384" width="11" style="61"/>
  </cols>
  <sheetData>
    <row r="1" spans="1:19" ht="26.25" customHeight="1">
      <c r="A1" s="1272" t="s">
        <v>0</v>
      </c>
      <c r="B1" s="1272"/>
      <c r="C1" s="1272"/>
      <c r="D1" s="1272"/>
      <c r="E1" s="1272"/>
      <c r="F1" s="1272"/>
      <c r="G1" s="1272"/>
      <c r="H1" s="1272"/>
      <c r="I1" s="1277"/>
      <c r="J1" s="1272"/>
      <c r="K1" s="1272"/>
      <c r="L1" s="1272"/>
      <c r="M1" s="1272"/>
      <c r="N1" s="1272"/>
      <c r="O1" s="1272"/>
      <c r="P1" s="1272"/>
      <c r="Q1" s="1272"/>
      <c r="R1" s="1272"/>
      <c r="S1" s="1272"/>
    </row>
    <row r="2" spans="1:19" ht="26.25" customHeight="1">
      <c r="A2" s="1273" t="s">
        <v>639</v>
      </c>
      <c r="B2" s="1273"/>
      <c r="C2" s="1273"/>
      <c r="D2" s="1273"/>
      <c r="E2" s="1273"/>
      <c r="F2" s="1273"/>
      <c r="G2" s="1273"/>
      <c r="H2" s="1273"/>
      <c r="I2" s="1278"/>
      <c r="J2" s="1273"/>
      <c r="K2" s="1273"/>
      <c r="L2" s="1273"/>
      <c r="M2" s="1273"/>
      <c r="N2" s="1273"/>
      <c r="O2" s="1273"/>
      <c r="P2" s="1273"/>
      <c r="Q2" s="1273"/>
      <c r="R2" s="1273"/>
      <c r="S2" s="1273"/>
    </row>
    <row r="3" spans="1:19" ht="26.25" customHeight="1"/>
    <row r="4" spans="1:19" ht="26.25" customHeight="1"/>
    <row r="5" spans="1:19" ht="15">
      <c r="A5" s="1271" t="s">
        <v>1465</v>
      </c>
      <c r="B5" s="2005" t="s">
        <v>1466</v>
      </c>
      <c r="C5" s="2006"/>
      <c r="D5" s="2006"/>
      <c r="E5" s="2006"/>
      <c r="F5" s="2006"/>
      <c r="G5" s="2006"/>
      <c r="H5" s="2006"/>
      <c r="I5" s="2006"/>
      <c r="J5" s="2006"/>
      <c r="K5" s="2006"/>
      <c r="L5" s="2006"/>
      <c r="M5" s="2006"/>
      <c r="N5" s="2006"/>
      <c r="O5" s="2006"/>
      <c r="P5" s="2006"/>
      <c r="Q5" s="2006"/>
      <c r="R5" s="2006"/>
      <c r="S5" s="2006"/>
    </row>
    <row r="6" spans="1:19" ht="15">
      <c r="C6" s="1271">
        <v>2</v>
      </c>
      <c r="D6" s="1271">
        <v>3</v>
      </c>
      <c r="E6" s="1271">
        <v>4</v>
      </c>
      <c r="F6" s="1271">
        <v>8</v>
      </c>
      <c r="G6" s="1271">
        <v>12</v>
      </c>
      <c r="H6" s="1271">
        <v>16</v>
      </c>
      <c r="I6" s="1275">
        <v>20</v>
      </c>
      <c r="J6" s="1271">
        <v>24</v>
      </c>
      <c r="K6" s="1271">
        <v>28</v>
      </c>
      <c r="L6" s="1271">
        <v>32</v>
      </c>
      <c r="M6" s="1271">
        <v>36</v>
      </c>
      <c r="N6" s="1271">
        <v>40</v>
      </c>
      <c r="O6" s="1271">
        <v>44</v>
      </c>
      <c r="P6" s="1271">
        <v>48</v>
      </c>
      <c r="Q6" s="1271">
        <v>52</v>
      </c>
      <c r="R6" s="1271">
        <v>56</v>
      </c>
      <c r="S6" s="1271">
        <v>60</v>
      </c>
    </row>
    <row r="7" spans="1:19" s="846" customFormat="1" ht="90.75" thickBot="1">
      <c r="C7" s="1275" t="s">
        <v>1467</v>
      </c>
      <c r="D7" s="1275" t="s">
        <v>1468</v>
      </c>
      <c r="E7" s="1275" t="s">
        <v>1469</v>
      </c>
      <c r="F7" s="1275" t="s">
        <v>1470</v>
      </c>
      <c r="G7" s="1275" t="s">
        <v>1471</v>
      </c>
      <c r="H7" s="1275" t="s">
        <v>1472</v>
      </c>
      <c r="I7" s="1275" t="s">
        <v>1473</v>
      </c>
      <c r="J7" s="1275" t="s">
        <v>153</v>
      </c>
      <c r="K7" s="1275" t="s">
        <v>1474</v>
      </c>
      <c r="L7" s="1275" t="s">
        <v>1475</v>
      </c>
      <c r="M7" s="1275" t="s">
        <v>242</v>
      </c>
      <c r="N7" s="1275" t="s">
        <v>495</v>
      </c>
      <c r="O7" s="1275" t="s">
        <v>1476</v>
      </c>
      <c r="P7" s="1275" t="s">
        <v>1477</v>
      </c>
      <c r="Q7" s="1275" t="s">
        <v>1478</v>
      </c>
      <c r="R7" s="1275" t="s">
        <v>1479</v>
      </c>
      <c r="S7" s="1275" t="s">
        <v>143</v>
      </c>
    </row>
    <row r="8" spans="1:19" s="1269" customFormat="1" ht="43.5" thickBot="1">
      <c r="A8" s="1274">
        <v>1</v>
      </c>
      <c r="B8" s="1269" t="s">
        <v>1480</v>
      </c>
      <c r="C8" s="1270" t="s">
        <v>1481</v>
      </c>
      <c r="D8" s="1270" t="s">
        <v>1482</v>
      </c>
      <c r="E8" s="1270" t="s">
        <v>1483</v>
      </c>
      <c r="F8" s="1276" t="s">
        <v>1515</v>
      </c>
      <c r="G8" s="1270" t="s">
        <v>1590</v>
      </c>
      <c r="H8" s="1270" t="s">
        <v>1516</v>
      </c>
      <c r="I8" s="1276" t="s">
        <v>1592</v>
      </c>
      <c r="J8" s="1276" t="s">
        <v>1540</v>
      </c>
      <c r="K8" s="1270">
        <v>0</v>
      </c>
      <c r="L8" s="1270">
        <v>0</v>
      </c>
      <c r="M8" s="1270" t="s">
        <v>1570</v>
      </c>
      <c r="N8" s="1281">
        <v>246</v>
      </c>
      <c r="O8" s="1270">
        <v>0</v>
      </c>
      <c r="P8" s="1270">
        <v>1</v>
      </c>
      <c r="Q8" s="1270">
        <v>0.66</v>
      </c>
      <c r="R8" s="1270"/>
      <c r="S8" s="1270"/>
    </row>
    <row r="9" spans="1:19" s="1269" customFormat="1" ht="57.75" thickBot="1">
      <c r="A9" s="1274">
        <v>2</v>
      </c>
      <c r="B9" s="1269" t="s">
        <v>1589</v>
      </c>
      <c r="C9" s="1270" t="s">
        <v>1481</v>
      </c>
      <c r="D9" s="1270" t="s">
        <v>1482</v>
      </c>
      <c r="E9" s="1270" t="s">
        <v>1483</v>
      </c>
      <c r="F9" s="1276" t="s">
        <v>1484</v>
      </c>
      <c r="G9" s="1270" t="s">
        <v>1590</v>
      </c>
      <c r="H9" s="1270" t="s">
        <v>1518</v>
      </c>
      <c r="I9" s="1276" t="s">
        <v>1593</v>
      </c>
      <c r="J9" s="1276" t="s">
        <v>1541</v>
      </c>
      <c r="K9" s="1270">
        <v>0</v>
      </c>
      <c r="L9" s="1270">
        <v>0</v>
      </c>
      <c r="M9" s="1270" t="s">
        <v>1571</v>
      </c>
      <c r="N9" s="1281">
        <v>246</v>
      </c>
      <c r="O9" s="1270">
        <v>0</v>
      </c>
      <c r="P9" s="1270">
        <v>1</v>
      </c>
      <c r="Q9" s="1270">
        <v>0.9</v>
      </c>
      <c r="R9" s="1270"/>
      <c r="S9" s="1270"/>
    </row>
    <row r="10" spans="1:19" s="1269" customFormat="1" ht="57.75" thickBot="1">
      <c r="A10" s="1274">
        <v>3</v>
      </c>
      <c r="B10" s="1269" t="s">
        <v>1486</v>
      </c>
      <c r="C10" s="1270" t="s">
        <v>1481</v>
      </c>
      <c r="D10" s="1270" t="s">
        <v>1482</v>
      </c>
      <c r="E10" s="1270" t="s">
        <v>1483</v>
      </c>
      <c r="F10" s="1276" t="s">
        <v>1519</v>
      </c>
      <c r="G10" s="1270" t="s">
        <v>1590</v>
      </c>
      <c r="H10" s="1270" t="s">
        <v>1520</v>
      </c>
      <c r="I10" s="1276" t="s">
        <v>1594</v>
      </c>
      <c r="J10" s="1276" t="s">
        <v>1542</v>
      </c>
      <c r="K10" s="1270">
        <v>0</v>
      </c>
      <c r="L10" s="1270">
        <v>0</v>
      </c>
      <c r="M10" s="1270" t="s">
        <v>1572</v>
      </c>
      <c r="N10" s="1281">
        <v>38</v>
      </c>
      <c r="O10" s="1270">
        <v>0</v>
      </c>
      <c r="P10" s="1270">
        <v>1</v>
      </c>
      <c r="Q10" s="1270">
        <v>1</v>
      </c>
      <c r="R10" s="1270"/>
      <c r="S10" s="1276" t="s">
        <v>163</v>
      </c>
    </row>
    <row r="11" spans="1:19" s="1269" customFormat="1" ht="72" thickBot="1">
      <c r="A11" s="1274">
        <v>4</v>
      </c>
      <c r="B11" s="1269" t="s">
        <v>1487</v>
      </c>
      <c r="C11" s="1270" t="s">
        <v>1481</v>
      </c>
      <c r="D11" s="1270" t="s">
        <v>1482</v>
      </c>
      <c r="E11" s="1270" t="s">
        <v>1483</v>
      </c>
      <c r="F11" s="1276" t="s">
        <v>1521</v>
      </c>
      <c r="G11" s="1270" t="s">
        <v>1590</v>
      </c>
      <c r="H11" s="1270" t="s">
        <v>1522</v>
      </c>
      <c r="I11" s="1276" t="s">
        <v>1591</v>
      </c>
      <c r="J11" s="1276" t="s">
        <v>1543</v>
      </c>
      <c r="K11" s="1270">
        <v>0</v>
      </c>
      <c r="L11" s="1270">
        <v>0</v>
      </c>
      <c r="M11" s="1270" t="s">
        <v>1573</v>
      </c>
      <c r="N11" s="1281">
        <v>38</v>
      </c>
      <c r="O11" s="1270">
        <v>0</v>
      </c>
      <c r="P11" s="1270">
        <v>1</v>
      </c>
      <c r="Q11" s="1270">
        <v>1</v>
      </c>
      <c r="R11" s="1270"/>
      <c r="S11" s="1276" t="s">
        <v>163</v>
      </c>
    </row>
    <row r="12" spans="1:19" s="1269" customFormat="1" ht="29.25" thickBot="1">
      <c r="A12" s="1274">
        <v>5</v>
      </c>
      <c r="B12" s="1269" t="s">
        <v>1489</v>
      </c>
      <c r="C12" s="1270" t="s">
        <v>1481</v>
      </c>
      <c r="D12" s="1270" t="s">
        <v>1482</v>
      </c>
      <c r="E12" s="1270" t="s">
        <v>1483</v>
      </c>
      <c r="F12" s="1276" t="s">
        <v>1523</v>
      </c>
      <c r="G12" s="1270" t="s">
        <v>1590</v>
      </c>
      <c r="H12" s="1270" t="s">
        <v>1524</v>
      </c>
      <c r="I12" s="1276" t="s">
        <v>1593</v>
      </c>
      <c r="J12" s="1276" t="s">
        <v>1544</v>
      </c>
      <c r="K12" s="1270">
        <v>0</v>
      </c>
      <c r="L12" s="1270">
        <v>0</v>
      </c>
      <c r="M12" s="1270" t="s">
        <v>1574</v>
      </c>
      <c r="N12" s="1281">
        <v>120</v>
      </c>
      <c r="O12" s="1270">
        <v>0</v>
      </c>
      <c r="P12" s="1270">
        <v>1</v>
      </c>
      <c r="Q12" s="1270">
        <v>1</v>
      </c>
      <c r="R12" s="1270"/>
      <c r="S12" s="1276" t="s">
        <v>1600</v>
      </c>
    </row>
    <row r="13" spans="1:19" s="1269" customFormat="1" ht="57.75" thickBot="1">
      <c r="A13" s="1274">
        <v>6</v>
      </c>
      <c r="B13" s="1269" t="s">
        <v>1490</v>
      </c>
      <c r="C13" s="1270" t="s">
        <v>1481</v>
      </c>
      <c r="D13" s="1270" t="s">
        <v>1482</v>
      </c>
      <c r="E13" s="1270" t="s">
        <v>1483</v>
      </c>
      <c r="F13" s="1276" t="s">
        <v>1525</v>
      </c>
      <c r="G13" s="1270" t="s">
        <v>1590</v>
      </c>
      <c r="H13" s="1270" t="s">
        <v>1526</v>
      </c>
      <c r="I13" s="1276" t="s">
        <v>1591</v>
      </c>
      <c r="J13" s="1276" t="s">
        <v>1545</v>
      </c>
      <c r="K13" s="1270">
        <v>0</v>
      </c>
      <c r="L13" s="1270">
        <v>0</v>
      </c>
      <c r="M13" s="1270" t="s">
        <v>1575</v>
      </c>
      <c r="N13" s="1281">
        <v>38</v>
      </c>
      <c r="O13" s="1270">
        <v>0</v>
      </c>
      <c r="P13" s="1270">
        <v>1</v>
      </c>
      <c r="Q13" s="1270">
        <v>1</v>
      </c>
      <c r="R13" s="1270"/>
      <c r="S13" s="1276" t="s">
        <v>163</v>
      </c>
    </row>
    <row r="14" spans="1:19" s="1269" customFormat="1" ht="57.75" thickBot="1">
      <c r="A14" s="1274">
        <v>7</v>
      </c>
      <c r="B14" s="1269" t="s">
        <v>1491</v>
      </c>
      <c r="C14" s="1270" t="s">
        <v>1481</v>
      </c>
      <c r="D14" s="1270" t="s">
        <v>1482</v>
      </c>
      <c r="E14" s="1270" t="s">
        <v>1483</v>
      </c>
      <c r="F14" s="1276" t="s">
        <v>1515</v>
      </c>
      <c r="G14" s="1270" t="s">
        <v>1590</v>
      </c>
      <c r="H14" s="1270" t="s">
        <v>1527</v>
      </c>
      <c r="I14" s="1276" t="s">
        <v>1592</v>
      </c>
      <c r="J14" s="1276" t="s">
        <v>1546</v>
      </c>
      <c r="K14" s="1270">
        <v>0</v>
      </c>
      <c r="L14" s="1270">
        <v>0</v>
      </c>
      <c r="M14" s="1270" t="s">
        <v>1576</v>
      </c>
      <c r="N14" s="1281">
        <v>38</v>
      </c>
      <c r="O14" s="1270">
        <v>0</v>
      </c>
      <c r="P14" s="1270">
        <v>1</v>
      </c>
      <c r="Q14" s="1270">
        <v>1</v>
      </c>
      <c r="R14" s="1270"/>
      <c r="S14" s="1276" t="s">
        <v>163</v>
      </c>
    </row>
    <row r="15" spans="1:19" s="1269" customFormat="1" ht="57.75" thickBot="1">
      <c r="A15" s="1274">
        <v>8</v>
      </c>
      <c r="B15" s="1269" t="s">
        <v>1492</v>
      </c>
      <c r="C15" s="1270" t="s">
        <v>1481</v>
      </c>
      <c r="D15" s="1270" t="s">
        <v>1482</v>
      </c>
      <c r="E15" s="1270" t="s">
        <v>1483</v>
      </c>
      <c r="F15" s="1276" t="s">
        <v>1515</v>
      </c>
      <c r="G15" s="1270" t="s">
        <v>1590</v>
      </c>
      <c r="H15" s="1270" t="s">
        <v>1528</v>
      </c>
      <c r="I15" s="1276" t="s">
        <v>1592</v>
      </c>
      <c r="J15" s="1276" t="s">
        <v>1547</v>
      </c>
      <c r="K15" s="1270">
        <v>0</v>
      </c>
      <c r="L15" s="1270">
        <v>0</v>
      </c>
      <c r="M15" s="1270" t="s">
        <v>1488</v>
      </c>
      <c r="N15" s="1281">
        <v>38</v>
      </c>
      <c r="O15" s="1270">
        <v>0</v>
      </c>
      <c r="P15" s="1270">
        <v>1</v>
      </c>
      <c r="Q15" s="1270">
        <v>1</v>
      </c>
      <c r="R15" s="1270"/>
      <c r="S15" s="1276" t="s">
        <v>163</v>
      </c>
    </row>
    <row r="16" spans="1:19" s="1269" customFormat="1" ht="57.75" thickBot="1">
      <c r="A16" s="1274">
        <v>9</v>
      </c>
      <c r="B16" s="1269" t="s">
        <v>1493</v>
      </c>
      <c r="C16" s="1270" t="s">
        <v>1481</v>
      </c>
      <c r="D16" s="1270" t="s">
        <v>1482</v>
      </c>
      <c r="E16" s="1270" t="s">
        <v>1483</v>
      </c>
      <c r="F16" s="1276" t="s">
        <v>1529</v>
      </c>
      <c r="G16" s="1270" t="s">
        <v>1590</v>
      </c>
      <c r="H16" s="1270" t="s">
        <v>1530</v>
      </c>
      <c r="I16" s="1276" t="s">
        <v>1592</v>
      </c>
      <c r="J16" s="1276" t="s">
        <v>1548</v>
      </c>
      <c r="K16" s="1270">
        <v>0</v>
      </c>
      <c r="L16" s="1270">
        <v>0</v>
      </c>
      <c r="M16" s="1270" t="s">
        <v>1577</v>
      </c>
      <c r="N16" s="1281">
        <v>60</v>
      </c>
      <c r="O16" s="1270">
        <v>0</v>
      </c>
      <c r="P16" s="1270">
        <v>1</v>
      </c>
      <c r="Q16" s="1270">
        <v>1</v>
      </c>
      <c r="R16" s="1270"/>
      <c r="S16" s="1276" t="s">
        <v>1601</v>
      </c>
    </row>
    <row r="17" spans="1:19" s="1269" customFormat="1" ht="29.25" thickBot="1">
      <c r="A17" s="1274">
        <v>10</v>
      </c>
      <c r="B17" s="1269" t="s">
        <v>1494</v>
      </c>
      <c r="C17" s="1270" t="s">
        <v>1481</v>
      </c>
      <c r="D17" s="1270" t="s">
        <v>1482</v>
      </c>
      <c r="E17" s="1270" t="s">
        <v>1483</v>
      </c>
      <c r="F17" s="1276" t="s">
        <v>1531</v>
      </c>
      <c r="G17" s="1270" t="s">
        <v>1590</v>
      </c>
      <c r="H17" s="1270" t="s">
        <v>1528</v>
      </c>
      <c r="I17" s="1276" t="s">
        <v>1591</v>
      </c>
      <c r="J17" s="1276" t="s">
        <v>1549</v>
      </c>
      <c r="K17" s="1270">
        <v>0</v>
      </c>
      <c r="L17" s="1270">
        <v>0</v>
      </c>
      <c r="M17" s="1270" t="s">
        <v>1578</v>
      </c>
      <c r="N17" s="1281">
        <v>60</v>
      </c>
      <c r="O17" s="1270">
        <v>0</v>
      </c>
      <c r="P17" s="1270">
        <v>1</v>
      </c>
      <c r="Q17" s="1270">
        <v>1</v>
      </c>
      <c r="R17" s="1270"/>
      <c r="S17" s="1276" t="s">
        <v>1598</v>
      </c>
    </row>
    <row r="18" spans="1:19" s="1269" customFormat="1" ht="57.75" thickBot="1">
      <c r="A18" s="1274">
        <v>11</v>
      </c>
      <c r="B18" s="1269" t="s">
        <v>1495</v>
      </c>
      <c r="C18" s="1270" t="s">
        <v>1481</v>
      </c>
      <c r="D18" s="1270" t="s">
        <v>1482</v>
      </c>
      <c r="E18" s="1270" t="s">
        <v>1483</v>
      </c>
      <c r="F18" s="1276" t="s">
        <v>1525</v>
      </c>
      <c r="G18" s="1270" t="s">
        <v>1590</v>
      </c>
      <c r="H18" s="1270" t="s">
        <v>1526</v>
      </c>
      <c r="I18" s="1276" t="s">
        <v>1591</v>
      </c>
      <c r="J18" s="1276" t="s">
        <v>1550</v>
      </c>
      <c r="K18" s="1270">
        <v>0</v>
      </c>
      <c r="L18" s="1270">
        <v>0</v>
      </c>
      <c r="M18" s="1270" t="s">
        <v>1488</v>
      </c>
      <c r="N18" s="1281">
        <v>60</v>
      </c>
      <c r="O18" s="1270">
        <v>0</v>
      </c>
      <c r="P18" s="1270">
        <v>1</v>
      </c>
      <c r="Q18" s="1270">
        <v>0.7</v>
      </c>
      <c r="R18" s="1270"/>
      <c r="S18" s="1276" t="s">
        <v>1602</v>
      </c>
    </row>
    <row r="19" spans="1:19" s="1269" customFormat="1" ht="57.75" thickBot="1">
      <c r="A19" s="1274">
        <v>12</v>
      </c>
      <c r="B19" s="1269" t="s">
        <v>1496</v>
      </c>
      <c r="C19" s="1270" t="s">
        <v>1481</v>
      </c>
      <c r="D19" s="1270" t="s">
        <v>1482</v>
      </c>
      <c r="E19" s="1270" t="s">
        <v>1483</v>
      </c>
      <c r="F19" s="1276" t="s">
        <v>1525</v>
      </c>
      <c r="G19" s="1270" t="s">
        <v>1590</v>
      </c>
      <c r="H19" s="1270" t="s">
        <v>1526</v>
      </c>
      <c r="I19" s="1276" t="s">
        <v>1591</v>
      </c>
      <c r="J19" s="1276" t="s">
        <v>1551</v>
      </c>
      <c r="K19" s="1270">
        <v>0</v>
      </c>
      <c r="L19" s="1270">
        <v>0</v>
      </c>
      <c r="M19" s="1270" t="s">
        <v>1488</v>
      </c>
      <c r="N19" s="1281">
        <v>120</v>
      </c>
      <c r="O19" s="1270">
        <v>0</v>
      </c>
      <c r="P19" s="1270">
        <v>1</v>
      </c>
      <c r="Q19" s="1270">
        <v>0.9</v>
      </c>
      <c r="R19" s="1270"/>
      <c r="S19" s="1276" t="s">
        <v>1603</v>
      </c>
    </row>
    <row r="20" spans="1:19" s="1269" customFormat="1" ht="57.75" thickBot="1">
      <c r="A20" s="1274">
        <v>13</v>
      </c>
      <c r="B20" s="1269" t="s">
        <v>1497</v>
      </c>
      <c r="C20" s="1270" t="s">
        <v>1481</v>
      </c>
      <c r="D20" s="1270" t="s">
        <v>1482</v>
      </c>
      <c r="E20" s="1270" t="s">
        <v>1483</v>
      </c>
      <c r="F20" s="1276" t="s">
        <v>1525</v>
      </c>
      <c r="G20" s="1270" t="s">
        <v>1590</v>
      </c>
      <c r="H20" s="1270" t="s">
        <v>1526</v>
      </c>
      <c r="I20" s="1276" t="s">
        <v>1591</v>
      </c>
      <c r="J20" s="1276" t="s">
        <v>1552</v>
      </c>
      <c r="K20" s="1270">
        <v>0</v>
      </c>
      <c r="L20" s="1270">
        <v>0</v>
      </c>
      <c r="M20" s="1270" t="s">
        <v>1488</v>
      </c>
      <c r="N20" s="1281">
        <v>120</v>
      </c>
      <c r="O20" s="1270">
        <v>0</v>
      </c>
      <c r="P20" s="1270">
        <v>1</v>
      </c>
      <c r="Q20" s="1270">
        <v>0</v>
      </c>
      <c r="R20" s="1270"/>
      <c r="S20" s="1276" t="s">
        <v>1604</v>
      </c>
    </row>
    <row r="21" spans="1:19" s="1269" customFormat="1" ht="57.75" thickBot="1">
      <c r="A21" s="1274">
        <v>14</v>
      </c>
      <c r="B21" s="1269" t="s">
        <v>1498</v>
      </c>
      <c r="C21" s="1270" t="s">
        <v>1481</v>
      </c>
      <c r="D21" s="1270" t="s">
        <v>1482</v>
      </c>
      <c r="E21" s="1270" t="s">
        <v>1483</v>
      </c>
      <c r="F21" s="1276" t="s">
        <v>1515</v>
      </c>
      <c r="G21" s="1270" t="s">
        <v>1590</v>
      </c>
      <c r="H21" s="1270" t="s">
        <v>1527</v>
      </c>
      <c r="I21" s="1276" t="s">
        <v>1592</v>
      </c>
      <c r="J21" s="1276" t="s">
        <v>1553</v>
      </c>
      <c r="K21" s="1270">
        <v>0</v>
      </c>
      <c r="L21" s="1270">
        <v>0</v>
      </c>
      <c r="M21" s="1270" t="s">
        <v>1579</v>
      </c>
      <c r="N21" s="1281">
        <v>161</v>
      </c>
      <c r="O21" s="1270">
        <v>0</v>
      </c>
      <c r="P21" s="1270">
        <v>1</v>
      </c>
      <c r="Q21" s="1270">
        <v>0.5</v>
      </c>
      <c r="R21" s="1270"/>
      <c r="S21" s="1276" t="s">
        <v>1605</v>
      </c>
    </row>
    <row r="22" spans="1:19" s="1269" customFormat="1" ht="57.75" thickBot="1">
      <c r="A22" s="1274">
        <v>15</v>
      </c>
      <c r="B22" s="1269" t="s">
        <v>1499</v>
      </c>
      <c r="C22" s="1270" t="s">
        <v>1481</v>
      </c>
      <c r="D22" s="1270" t="s">
        <v>1482</v>
      </c>
      <c r="E22" s="1270" t="s">
        <v>1483</v>
      </c>
      <c r="F22" s="1276" t="s">
        <v>1525</v>
      </c>
      <c r="G22" s="1270" t="s">
        <v>1590</v>
      </c>
      <c r="H22" s="1270" t="s">
        <v>1526</v>
      </c>
      <c r="I22" s="1276" t="s">
        <v>1591</v>
      </c>
      <c r="J22" s="1276" t="s">
        <v>1554</v>
      </c>
      <c r="K22" s="1270">
        <v>0</v>
      </c>
      <c r="L22" s="1270">
        <v>0</v>
      </c>
      <c r="M22" s="1270" t="s">
        <v>1578</v>
      </c>
      <c r="N22" s="1281">
        <v>246</v>
      </c>
      <c r="O22" s="1270">
        <v>0</v>
      </c>
      <c r="P22" s="1270">
        <v>1</v>
      </c>
      <c r="Q22" s="1270">
        <v>0</v>
      </c>
      <c r="R22" s="1270"/>
      <c r="S22" s="1276" t="s">
        <v>1606</v>
      </c>
    </row>
    <row r="23" spans="1:19" s="1269" customFormat="1" ht="57.75" thickBot="1">
      <c r="A23" s="1274">
        <v>16</v>
      </c>
      <c r="B23" s="1269" t="s">
        <v>1500</v>
      </c>
      <c r="C23" s="1270" t="s">
        <v>1481</v>
      </c>
      <c r="D23" s="1270" t="s">
        <v>1482</v>
      </c>
      <c r="E23" s="1270" t="s">
        <v>1483</v>
      </c>
      <c r="F23" s="1276" t="s">
        <v>1525</v>
      </c>
      <c r="G23" s="1270" t="s">
        <v>1590</v>
      </c>
      <c r="H23" s="1270" t="s">
        <v>1526</v>
      </c>
      <c r="I23" s="1276" t="s">
        <v>1591</v>
      </c>
      <c r="J23" s="1276" t="s">
        <v>1555</v>
      </c>
      <c r="K23" s="1270">
        <v>0</v>
      </c>
      <c r="L23" s="1270">
        <v>0</v>
      </c>
      <c r="M23" s="1270" t="s">
        <v>1578</v>
      </c>
      <c r="N23" s="1281">
        <v>246</v>
      </c>
      <c r="O23" s="1270">
        <v>0</v>
      </c>
      <c r="P23" s="1270">
        <v>1</v>
      </c>
      <c r="Q23" s="1270">
        <v>1</v>
      </c>
      <c r="R23" s="1270"/>
      <c r="S23" s="1276" t="s">
        <v>1595</v>
      </c>
    </row>
    <row r="24" spans="1:19" s="1269" customFormat="1" ht="57.75" thickBot="1">
      <c r="A24" s="1274">
        <v>17</v>
      </c>
      <c r="B24" s="1269" t="s">
        <v>1501</v>
      </c>
      <c r="C24" s="1270" t="s">
        <v>1481</v>
      </c>
      <c r="D24" s="1270" t="s">
        <v>1482</v>
      </c>
      <c r="E24" s="1270" t="s">
        <v>1483</v>
      </c>
      <c r="F24" s="1276" t="s">
        <v>1515</v>
      </c>
      <c r="G24" s="1270" t="s">
        <v>1590</v>
      </c>
      <c r="H24" s="1270" t="s">
        <v>1532</v>
      </c>
      <c r="I24" s="1276" t="s">
        <v>1592</v>
      </c>
      <c r="J24" s="1276" t="s">
        <v>1556</v>
      </c>
      <c r="K24" s="1270">
        <v>0</v>
      </c>
      <c r="L24" s="1270">
        <v>0</v>
      </c>
      <c r="M24" s="1270" t="s">
        <v>1580</v>
      </c>
      <c r="N24" s="1281">
        <v>246</v>
      </c>
      <c r="O24" s="1270">
        <v>0</v>
      </c>
      <c r="P24" s="1270">
        <v>1</v>
      </c>
      <c r="Q24" s="1270">
        <v>1</v>
      </c>
      <c r="R24" s="1270"/>
      <c r="S24" s="1276"/>
    </row>
    <row r="25" spans="1:19" s="1269" customFormat="1" ht="43.5" thickBot="1">
      <c r="A25" s="1274">
        <v>18</v>
      </c>
      <c r="B25" s="1269" t="s">
        <v>1502</v>
      </c>
      <c r="C25" s="1270" t="s">
        <v>1481</v>
      </c>
      <c r="D25" s="1270" t="s">
        <v>1482</v>
      </c>
      <c r="E25" s="1270" t="s">
        <v>1483</v>
      </c>
      <c r="F25" s="1276" t="s">
        <v>1519</v>
      </c>
      <c r="G25" s="1270" t="s">
        <v>1590</v>
      </c>
      <c r="H25" s="1270" t="s">
        <v>1520</v>
      </c>
      <c r="I25" s="1276" t="s">
        <v>1594</v>
      </c>
      <c r="J25" s="1276" t="s">
        <v>1557</v>
      </c>
      <c r="K25" s="1270">
        <v>0</v>
      </c>
      <c r="L25" s="1270">
        <v>0</v>
      </c>
      <c r="M25" s="1270" t="s">
        <v>1581</v>
      </c>
      <c r="N25" s="1281">
        <v>183</v>
      </c>
      <c r="O25" s="1270">
        <v>0</v>
      </c>
      <c r="P25" s="1270">
        <v>1</v>
      </c>
      <c r="Q25" s="1270">
        <v>1</v>
      </c>
      <c r="R25" s="1270"/>
      <c r="S25" s="1276" t="s">
        <v>1596</v>
      </c>
    </row>
    <row r="26" spans="1:19" s="1269" customFormat="1" ht="57.75" thickBot="1">
      <c r="A26" s="1274">
        <v>19</v>
      </c>
      <c r="B26" s="1269" t="s">
        <v>1503</v>
      </c>
      <c r="C26" s="1270" t="s">
        <v>1481</v>
      </c>
      <c r="D26" s="1270" t="s">
        <v>1482</v>
      </c>
      <c r="E26" s="1270" t="s">
        <v>1483</v>
      </c>
      <c r="F26" s="1276" t="s">
        <v>1525</v>
      </c>
      <c r="G26" s="1270" t="s">
        <v>1590</v>
      </c>
      <c r="H26" s="1270" t="s">
        <v>1524</v>
      </c>
      <c r="I26" s="1276" t="s">
        <v>1591</v>
      </c>
      <c r="J26" s="1276" t="s">
        <v>1558</v>
      </c>
      <c r="K26" s="1270">
        <v>0</v>
      </c>
      <c r="L26" s="1270">
        <v>0</v>
      </c>
      <c r="M26" s="1270" t="s">
        <v>1485</v>
      </c>
      <c r="N26" s="1281">
        <v>246</v>
      </c>
      <c r="O26" s="1270">
        <v>0</v>
      </c>
      <c r="P26" s="1270">
        <v>1</v>
      </c>
      <c r="Q26" s="1270">
        <v>0.83</v>
      </c>
      <c r="R26" s="1270"/>
      <c r="S26" s="1270"/>
    </row>
    <row r="27" spans="1:19" s="1269" customFormat="1" ht="29.25" thickBot="1">
      <c r="A27" s="1274">
        <v>20</v>
      </c>
      <c r="B27" s="1269" t="s">
        <v>1504</v>
      </c>
      <c r="C27" s="1270" t="s">
        <v>1481</v>
      </c>
      <c r="D27" s="1270" t="s">
        <v>1482</v>
      </c>
      <c r="E27" s="1270" t="s">
        <v>1483</v>
      </c>
      <c r="F27" s="1276" t="s">
        <v>1533</v>
      </c>
      <c r="G27" s="1270" t="s">
        <v>1590</v>
      </c>
      <c r="H27" s="1270" t="s">
        <v>1526</v>
      </c>
      <c r="I27" s="1276" t="s">
        <v>1593</v>
      </c>
      <c r="J27" s="1276" t="s">
        <v>1559</v>
      </c>
      <c r="K27" s="1270">
        <v>0</v>
      </c>
      <c r="L27" s="1270">
        <v>0</v>
      </c>
      <c r="M27" s="1270" t="s">
        <v>1582</v>
      </c>
      <c r="N27" s="1281">
        <v>120</v>
      </c>
      <c r="O27" s="1270">
        <v>0</v>
      </c>
      <c r="P27" s="1270">
        <v>1</v>
      </c>
      <c r="Q27" s="1270">
        <v>0</v>
      </c>
      <c r="R27" s="1270"/>
      <c r="S27" s="1282" t="s">
        <v>1599</v>
      </c>
    </row>
    <row r="28" spans="1:19" s="1269" customFormat="1" ht="86.25" thickBot="1">
      <c r="A28" s="1274">
        <v>21</v>
      </c>
      <c r="B28" s="1269" t="s">
        <v>1505</v>
      </c>
      <c r="C28" s="1270" t="s">
        <v>1481</v>
      </c>
      <c r="D28" s="1270" t="s">
        <v>1482</v>
      </c>
      <c r="E28" s="1270" t="s">
        <v>1483</v>
      </c>
      <c r="F28" s="1276" t="s">
        <v>1534</v>
      </c>
      <c r="G28" s="1270" t="s">
        <v>1590</v>
      </c>
      <c r="H28" s="1270" t="s">
        <v>1532</v>
      </c>
      <c r="I28" s="1276" t="s">
        <v>1592</v>
      </c>
      <c r="J28" s="1276" t="s">
        <v>1560</v>
      </c>
      <c r="K28" s="1270">
        <v>0</v>
      </c>
      <c r="L28" s="1270">
        <v>0</v>
      </c>
      <c r="M28" s="1270" t="s">
        <v>1583</v>
      </c>
      <c r="N28" s="1281">
        <v>246</v>
      </c>
      <c r="O28" s="1270">
        <v>0</v>
      </c>
      <c r="P28" s="1270">
        <v>1</v>
      </c>
      <c r="Q28" s="1270">
        <v>0</v>
      </c>
      <c r="R28" s="1270"/>
      <c r="S28" s="1282" t="s">
        <v>1599</v>
      </c>
    </row>
    <row r="29" spans="1:19" s="1269" customFormat="1" ht="57.75" thickBot="1">
      <c r="A29" s="1274">
        <v>22</v>
      </c>
      <c r="B29" s="1269" t="s">
        <v>1506</v>
      </c>
      <c r="C29" s="1270" t="s">
        <v>1481</v>
      </c>
      <c r="D29" s="1270" t="s">
        <v>1482</v>
      </c>
      <c r="E29" s="1270" t="s">
        <v>1483</v>
      </c>
      <c r="F29" s="1276" t="s">
        <v>1529</v>
      </c>
      <c r="G29" s="1270" t="s">
        <v>1590</v>
      </c>
      <c r="H29" s="1270" t="s">
        <v>1530</v>
      </c>
      <c r="I29" s="1276" t="s">
        <v>1592</v>
      </c>
      <c r="J29" s="1276" t="s">
        <v>1561</v>
      </c>
      <c r="K29" s="1270">
        <v>0</v>
      </c>
      <c r="L29" s="1270">
        <v>0</v>
      </c>
      <c r="M29" s="1270" t="s">
        <v>1584</v>
      </c>
      <c r="N29" s="1281">
        <v>246</v>
      </c>
      <c r="O29" s="1270">
        <v>0</v>
      </c>
      <c r="P29" s="1270">
        <v>1</v>
      </c>
      <c r="Q29" s="1270">
        <v>0.8</v>
      </c>
      <c r="R29" s="1270"/>
      <c r="S29" s="1270"/>
    </row>
    <row r="30" spans="1:19" s="1269" customFormat="1" ht="29.25" customHeight="1" thickBot="1">
      <c r="A30" s="1274">
        <v>23</v>
      </c>
      <c r="B30" s="1269" t="s">
        <v>1507</v>
      </c>
      <c r="C30" s="1270" t="s">
        <v>1481</v>
      </c>
      <c r="D30" s="1270" t="s">
        <v>1482</v>
      </c>
      <c r="E30" s="1270" t="s">
        <v>1483</v>
      </c>
      <c r="F30" s="1276" t="s">
        <v>1523</v>
      </c>
      <c r="G30" s="1270" t="s">
        <v>1590</v>
      </c>
      <c r="H30" s="1270" t="s">
        <v>1517</v>
      </c>
      <c r="I30" s="1276" t="s">
        <v>1593</v>
      </c>
      <c r="J30" s="1276" t="s">
        <v>1562</v>
      </c>
      <c r="K30" s="1270">
        <v>0</v>
      </c>
      <c r="L30" s="1270">
        <v>0</v>
      </c>
      <c r="M30" s="1270" t="s">
        <v>1585</v>
      </c>
      <c r="N30" s="1281">
        <v>246</v>
      </c>
      <c r="O30" s="1270">
        <v>0</v>
      </c>
      <c r="P30" s="1270">
        <v>1</v>
      </c>
      <c r="Q30" s="1270">
        <v>0.73</v>
      </c>
      <c r="R30" s="1270"/>
      <c r="S30" s="1270" t="s">
        <v>1597</v>
      </c>
    </row>
    <row r="31" spans="1:19" s="1269" customFormat="1" ht="86.25" thickBot="1">
      <c r="A31" s="1274">
        <v>24</v>
      </c>
      <c r="B31" s="1269" t="s">
        <v>1508</v>
      </c>
      <c r="C31" s="1270" t="s">
        <v>1481</v>
      </c>
      <c r="D31" s="1270" t="s">
        <v>1482</v>
      </c>
      <c r="E31" s="1270" t="s">
        <v>1483</v>
      </c>
      <c r="F31" s="1276" t="s">
        <v>1535</v>
      </c>
      <c r="G31" s="1270" t="s">
        <v>1590</v>
      </c>
      <c r="H31" s="1270" t="s">
        <v>1532</v>
      </c>
      <c r="I31" s="1276" t="s">
        <v>1592</v>
      </c>
      <c r="J31" s="1276" t="s">
        <v>1563</v>
      </c>
      <c r="K31" s="1270">
        <v>0</v>
      </c>
      <c r="L31" s="1270">
        <v>0</v>
      </c>
      <c r="M31" s="1270" t="s">
        <v>1586</v>
      </c>
      <c r="N31" s="1281">
        <v>246</v>
      </c>
      <c r="O31" s="1270">
        <v>0</v>
      </c>
      <c r="P31" s="1270">
        <v>1</v>
      </c>
      <c r="Q31" s="1270">
        <v>0.64</v>
      </c>
      <c r="R31" s="1270"/>
      <c r="S31" s="1270"/>
    </row>
    <row r="32" spans="1:19" s="1269" customFormat="1" ht="86.25" thickBot="1">
      <c r="A32" s="1274">
        <v>25</v>
      </c>
      <c r="B32" s="1269" t="s">
        <v>1509</v>
      </c>
      <c r="C32" s="1270" t="s">
        <v>1481</v>
      </c>
      <c r="D32" s="1270" t="s">
        <v>1482</v>
      </c>
      <c r="E32" s="1270" t="s">
        <v>1483</v>
      </c>
      <c r="F32" s="1276" t="s">
        <v>1535</v>
      </c>
      <c r="G32" s="1270" t="s">
        <v>1590</v>
      </c>
      <c r="H32" s="1270" t="s">
        <v>1532</v>
      </c>
      <c r="I32" s="1276" t="s">
        <v>1592</v>
      </c>
      <c r="J32" s="1276" t="s">
        <v>1564</v>
      </c>
      <c r="K32" s="1270">
        <v>0</v>
      </c>
      <c r="L32" s="1270">
        <v>0</v>
      </c>
      <c r="M32" s="1270" t="s">
        <v>1586</v>
      </c>
      <c r="N32" s="1281">
        <v>246</v>
      </c>
      <c r="O32" s="1270">
        <v>0</v>
      </c>
      <c r="P32" s="1270">
        <v>1</v>
      </c>
      <c r="Q32" s="1270">
        <v>0.5</v>
      </c>
      <c r="R32" s="1270"/>
      <c r="S32" s="1270"/>
    </row>
    <row r="33" spans="1:19" s="1269" customFormat="1" ht="86.25" thickBot="1">
      <c r="A33" s="1274">
        <v>26</v>
      </c>
      <c r="B33" s="1269" t="s">
        <v>1510</v>
      </c>
      <c r="C33" s="1270" t="s">
        <v>1481</v>
      </c>
      <c r="D33" s="1270" t="s">
        <v>1482</v>
      </c>
      <c r="E33" s="1270" t="s">
        <v>1483</v>
      </c>
      <c r="F33" s="1276" t="s">
        <v>1535</v>
      </c>
      <c r="G33" s="1270" t="s">
        <v>1590</v>
      </c>
      <c r="H33" s="1270" t="s">
        <v>1532</v>
      </c>
      <c r="I33" s="1276" t="s">
        <v>1592</v>
      </c>
      <c r="J33" s="1276" t="s">
        <v>1565</v>
      </c>
      <c r="K33" s="1270">
        <v>0</v>
      </c>
      <c r="L33" s="1270">
        <v>0</v>
      </c>
      <c r="M33" s="1270" t="s">
        <v>1586</v>
      </c>
      <c r="N33" s="1281">
        <v>246</v>
      </c>
      <c r="O33" s="1270">
        <v>0</v>
      </c>
      <c r="P33" s="1270">
        <v>1</v>
      </c>
      <c r="Q33" s="1270">
        <v>0.57999999999999996</v>
      </c>
      <c r="R33" s="1270"/>
      <c r="S33" s="1270"/>
    </row>
    <row r="34" spans="1:19" s="1269" customFormat="1" ht="86.25" thickBot="1">
      <c r="A34" s="1274">
        <v>27</v>
      </c>
      <c r="B34" s="1269" t="s">
        <v>1511</v>
      </c>
      <c r="C34" s="1270" t="s">
        <v>1481</v>
      </c>
      <c r="D34" s="1270" t="s">
        <v>1482</v>
      </c>
      <c r="E34" s="1270" t="s">
        <v>1483</v>
      </c>
      <c r="F34" s="1276" t="s">
        <v>1535</v>
      </c>
      <c r="G34" s="1270" t="s">
        <v>1590</v>
      </c>
      <c r="H34" s="1270" t="s">
        <v>1532</v>
      </c>
      <c r="I34" s="1276" t="s">
        <v>1592</v>
      </c>
      <c r="J34" s="1276" t="s">
        <v>1566</v>
      </c>
      <c r="K34" s="1270">
        <v>0</v>
      </c>
      <c r="L34" s="1270">
        <v>0</v>
      </c>
      <c r="M34" s="1270" t="s">
        <v>1586</v>
      </c>
      <c r="N34" s="1281">
        <v>246</v>
      </c>
      <c r="O34" s="1270">
        <v>0</v>
      </c>
      <c r="P34" s="1270">
        <v>1</v>
      </c>
      <c r="Q34" s="1270">
        <v>0.8</v>
      </c>
      <c r="R34" s="1270"/>
      <c r="S34" s="1270"/>
    </row>
    <row r="35" spans="1:19" s="1269" customFormat="1" ht="43.5" thickBot="1">
      <c r="A35" s="1274">
        <v>28</v>
      </c>
      <c r="B35" s="1269" t="s">
        <v>1512</v>
      </c>
      <c r="C35" s="1270" t="s">
        <v>1481</v>
      </c>
      <c r="D35" s="1270" t="s">
        <v>1482</v>
      </c>
      <c r="E35" s="1270" t="s">
        <v>1483</v>
      </c>
      <c r="F35" s="1276" t="s">
        <v>1519</v>
      </c>
      <c r="G35" s="1270" t="s">
        <v>1590</v>
      </c>
      <c r="H35" s="1270" t="s">
        <v>1536</v>
      </c>
      <c r="I35" s="1276" t="s">
        <v>1594</v>
      </c>
      <c r="J35" s="1276" t="s">
        <v>1567</v>
      </c>
      <c r="K35" s="1270">
        <v>0</v>
      </c>
      <c r="L35" s="1270">
        <v>0</v>
      </c>
      <c r="M35" s="1270" t="s">
        <v>1587</v>
      </c>
      <c r="N35" s="1281">
        <v>246</v>
      </c>
      <c r="O35" s="1270">
        <v>0</v>
      </c>
      <c r="P35" s="1270">
        <v>1</v>
      </c>
      <c r="Q35" s="1270">
        <v>0.8</v>
      </c>
      <c r="R35" s="1270"/>
      <c r="S35" s="1270"/>
    </row>
    <row r="36" spans="1:19" s="1269" customFormat="1" ht="57.75" thickBot="1">
      <c r="A36" s="1274">
        <v>29</v>
      </c>
      <c r="B36" s="1269" t="s">
        <v>1513</v>
      </c>
      <c r="C36" s="1270" t="s">
        <v>1481</v>
      </c>
      <c r="D36" s="1270" t="s">
        <v>1482</v>
      </c>
      <c r="E36" s="1270" t="s">
        <v>1483</v>
      </c>
      <c r="F36" s="1276" t="s">
        <v>1537</v>
      </c>
      <c r="G36" s="1270" t="s">
        <v>1590</v>
      </c>
      <c r="H36" s="1270" t="s">
        <v>1538</v>
      </c>
      <c r="I36" s="1276" t="s">
        <v>1592</v>
      </c>
      <c r="J36" s="1276" t="s">
        <v>1568</v>
      </c>
      <c r="K36" s="1270">
        <v>0</v>
      </c>
      <c r="L36" s="1270">
        <v>0</v>
      </c>
      <c r="M36" s="1270" t="s">
        <v>1588</v>
      </c>
      <c r="N36" s="1281">
        <v>246</v>
      </c>
      <c r="O36" s="1270">
        <v>0</v>
      </c>
      <c r="P36" s="1270">
        <v>1</v>
      </c>
      <c r="Q36" s="1270">
        <v>0.52</v>
      </c>
      <c r="R36" s="1270"/>
      <c r="S36" s="1270"/>
    </row>
    <row r="37" spans="1:19" s="1269" customFormat="1" ht="43.5" thickBot="1">
      <c r="A37" s="1274">
        <v>30</v>
      </c>
      <c r="B37" s="1269" t="s">
        <v>1514</v>
      </c>
      <c r="C37" s="1270" t="s">
        <v>1481</v>
      </c>
      <c r="D37" s="1270" t="s">
        <v>1482</v>
      </c>
      <c r="E37" s="1270" t="s">
        <v>1483</v>
      </c>
      <c r="F37" s="1276" t="s">
        <v>1537</v>
      </c>
      <c r="G37" s="1270" t="s">
        <v>1590</v>
      </c>
      <c r="H37" s="1270" t="s">
        <v>1539</v>
      </c>
      <c r="I37" s="1276" t="s">
        <v>1592</v>
      </c>
      <c r="J37" s="1276" t="s">
        <v>1569</v>
      </c>
      <c r="K37" s="1270">
        <v>0</v>
      </c>
      <c r="L37" s="1270">
        <v>0</v>
      </c>
      <c r="M37" s="1270" t="s">
        <v>1588</v>
      </c>
      <c r="N37" s="1281">
        <v>246</v>
      </c>
      <c r="O37" s="1270">
        <v>0</v>
      </c>
      <c r="P37" s="1270">
        <v>1</v>
      </c>
      <c r="Q37" s="1270">
        <v>0.48</v>
      </c>
      <c r="R37" s="1270"/>
      <c r="S37" s="1270"/>
    </row>
    <row r="38" spans="1:19" s="32" customFormat="1" ht="14.25" customHeight="1">
      <c r="A38" s="31"/>
      <c r="F38" s="34"/>
      <c r="G38" s="33"/>
      <c r="H38" s="33"/>
      <c r="I38" s="1280"/>
      <c r="J38" s="36"/>
      <c r="K38" s="36"/>
      <c r="L38" s="36"/>
      <c r="M38" s="36"/>
      <c r="N38" s="36"/>
      <c r="O38" s="36"/>
      <c r="P38" s="36"/>
      <c r="Q38" s="324"/>
    </row>
    <row r="39" spans="1:19" s="32" customFormat="1" ht="14.25" customHeight="1">
      <c r="A39" s="31"/>
      <c r="F39" s="34"/>
      <c r="G39" s="33"/>
      <c r="H39" s="33"/>
      <c r="I39" s="1280"/>
      <c r="J39" s="36"/>
      <c r="K39" s="36"/>
      <c r="L39" s="36"/>
      <c r="M39" s="36"/>
      <c r="N39" s="36"/>
      <c r="O39" s="36"/>
      <c r="P39" s="36"/>
      <c r="Q39" s="324"/>
    </row>
    <row r="40" spans="1:19" s="32" customFormat="1" ht="14.25" customHeight="1">
      <c r="A40" s="31"/>
      <c r="F40" s="34"/>
      <c r="G40" s="33"/>
      <c r="H40" s="33"/>
      <c r="I40" s="1280"/>
      <c r="J40" s="36"/>
      <c r="K40" s="36"/>
      <c r="L40" s="36"/>
      <c r="M40" s="36"/>
      <c r="N40" s="36"/>
      <c r="O40" s="36"/>
      <c r="P40" s="36"/>
      <c r="Q40" s="324"/>
    </row>
    <row r="41" spans="1:19" s="32" customFormat="1" ht="14.25" customHeight="1">
      <c r="A41" s="31"/>
      <c r="F41" s="34"/>
      <c r="G41" s="33"/>
      <c r="H41" s="33"/>
      <c r="I41" s="1280"/>
      <c r="J41" s="36"/>
      <c r="K41" s="36"/>
      <c r="L41" s="36"/>
      <c r="M41" s="36"/>
      <c r="N41" s="36"/>
      <c r="O41" s="36"/>
      <c r="P41" s="36"/>
      <c r="Q41" s="324"/>
    </row>
    <row r="42" spans="1:19" s="32" customFormat="1" ht="14.25" customHeight="1">
      <c r="A42" s="31"/>
      <c r="F42" s="34"/>
      <c r="G42" s="33"/>
      <c r="H42" s="33"/>
      <c r="I42" s="1280"/>
      <c r="J42" s="36"/>
      <c r="K42" s="36"/>
      <c r="L42" s="36"/>
      <c r="M42" s="36"/>
      <c r="N42" s="36"/>
      <c r="O42" s="36"/>
      <c r="P42" s="36"/>
      <c r="Q42" s="324"/>
    </row>
    <row r="43" spans="1:19" s="32" customFormat="1" ht="14.25" customHeight="1">
      <c r="A43" s="31"/>
      <c r="F43" s="34"/>
      <c r="G43" s="33"/>
      <c r="H43" s="33"/>
      <c r="I43" s="1280"/>
      <c r="Q43" s="324"/>
    </row>
    <row r="44" spans="1:19" s="32" customFormat="1" ht="14.25" customHeight="1">
      <c r="A44" s="38"/>
      <c r="F44" s="34"/>
      <c r="G44" s="33"/>
      <c r="H44" s="33"/>
      <c r="I44" s="1280"/>
      <c r="P44" s="36"/>
      <c r="Q44" s="324"/>
    </row>
    <row r="45" spans="1:19" s="32" customFormat="1" ht="14.25" customHeight="1">
      <c r="A45" s="38"/>
      <c r="F45" s="34"/>
      <c r="G45" s="33"/>
      <c r="H45" s="33"/>
      <c r="I45" s="1280"/>
      <c r="P45" s="36"/>
      <c r="Q45" s="324"/>
    </row>
    <row r="46" spans="1:19" s="32" customFormat="1" ht="14.25" customHeight="1">
      <c r="A46" s="38"/>
      <c r="F46" s="34"/>
      <c r="G46" s="33"/>
      <c r="H46" s="33"/>
      <c r="I46" s="1280"/>
      <c r="P46" s="36"/>
      <c r="Q46" s="324"/>
    </row>
    <row r="47" spans="1:19" ht="14.25" customHeight="1">
      <c r="A47" s="62"/>
      <c r="F47" s="40"/>
      <c r="P47" s="36"/>
    </row>
    <row r="48" spans="1:19" ht="14.25" customHeight="1">
      <c r="A48" s="62"/>
      <c r="F48" s="40"/>
      <c r="P48" s="36"/>
    </row>
    <row r="49" spans="1:19" ht="14.25" customHeight="1">
      <c r="A49" s="62"/>
      <c r="F49" s="40"/>
      <c r="P49" s="36"/>
    </row>
    <row r="50" spans="1:19" ht="14.25" customHeight="1">
      <c r="A50" s="62"/>
      <c r="F50" s="40"/>
      <c r="P50" s="36"/>
    </row>
    <row r="51" spans="1:19" ht="14.25" customHeight="1">
      <c r="A51" s="62"/>
      <c r="F51" s="40"/>
      <c r="P51" s="36"/>
    </row>
    <row r="52" spans="1:19" ht="14.25" customHeight="1">
      <c r="A52" s="62"/>
      <c r="F52" s="40"/>
      <c r="P52" s="36"/>
    </row>
    <row r="53" spans="1:19" ht="14.25" customHeight="1">
      <c r="A53" s="62"/>
      <c r="F53" s="40"/>
    </row>
    <row r="54" spans="1:19" s="2" customFormat="1" ht="28.5">
      <c r="A54" s="62"/>
      <c r="B54" s="61"/>
      <c r="C54" s="61"/>
      <c r="D54" s="61"/>
      <c r="E54" s="61"/>
      <c r="F54" s="40"/>
      <c r="G54" s="1"/>
      <c r="H54" s="1"/>
      <c r="I54" s="1279"/>
      <c r="J54" s="61"/>
      <c r="K54" s="61"/>
      <c r="L54" s="61"/>
      <c r="M54" s="61"/>
      <c r="N54" s="61"/>
      <c r="O54" s="61"/>
      <c r="P54" s="61"/>
      <c r="Q54" s="322"/>
      <c r="R54" s="61"/>
      <c r="S54" s="61"/>
    </row>
    <row r="55" spans="1:19" s="2" customFormat="1" ht="28.5">
      <c r="A55" s="62"/>
      <c r="B55" s="61"/>
      <c r="C55" s="61"/>
      <c r="D55" s="61"/>
      <c r="E55" s="61"/>
      <c r="F55" s="40"/>
      <c r="G55" s="1"/>
      <c r="H55" s="1"/>
      <c r="I55" s="1279"/>
      <c r="J55" s="61"/>
      <c r="K55" s="61"/>
      <c r="L55" s="61"/>
      <c r="M55" s="61"/>
      <c r="N55" s="61"/>
      <c r="O55" s="61"/>
      <c r="P55" s="61"/>
      <c r="Q55" s="322"/>
      <c r="R55" s="61"/>
      <c r="S55" s="61"/>
    </row>
    <row r="56" spans="1:19" s="2" customFormat="1" ht="28.5">
      <c r="A56" s="62"/>
      <c r="B56" s="61"/>
      <c r="C56" s="61"/>
      <c r="D56" s="61"/>
      <c r="E56" s="61"/>
      <c r="F56" s="40"/>
      <c r="G56" s="1"/>
      <c r="H56" s="1"/>
      <c r="I56" s="1279"/>
      <c r="J56" s="61"/>
      <c r="K56" s="61"/>
      <c r="L56" s="61"/>
      <c r="M56" s="61"/>
      <c r="N56" s="61"/>
      <c r="O56" s="61"/>
      <c r="P56" s="61"/>
      <c r="Q56" s="322"/>
      <c r="R56" s="61"/>
      <c r="S56" s="61"/>
    </row>
    <row r="57" spans="1:19" s="2" customFormat="1" ht="28.5">
      <c r="A57" s="62"/>
      <c r="B57" s="61"/>
      <c r="C57" s="61"/>
      <c r="D57" s="61"/>
      <c r="E57" s="61"/>
      <c r="F57" s="61"/>
      <c r="G57" s="1"/>
      <c r="H57" s="1"/>
      <c r="I57" s="1279"/>
      <c r="J57" s="61"/>
      <c r="K57" s="61"/>
      <c r="L57" s="61"/>
      <c r="M57" s="61"/>
      <c r="N57" s="61"/>
      <c r="O57" s="61"/>
      <c r="P57" s="61"/>
      <c r="Q57" s="322"/>
      <c r="R57" s="61"/>
      <c r="S57" s="61"/>
    </row>
    <row r="58" spans="1:19" s="2" customFormat="1" ht="28.5">
      <c r="A58" s="62"/>
      <c r="B58" s="61"/>
      <c r="C58" s="61"/>
      <c r="D58" s="61"/>
      <c r="E58" s="61"/>
      <c r="F58" s="61"/>
      <c r="G58" s="1"/>
      <c r="H58" s="1"/>
      <c r="I58" s="1279"/>
      <c r="J58" s="61"/>
      <c r="K58" s="61"/>
      <c r="L58" s="61"/>
      <c r="M58" s="61"/>
      <c r="N58" s="61"/>
      <c r="O58" s="61"/>
      <c r="P58" s="61"/>
      <c r="Q58" s="322"/>
      <c r="R58" s="61"/>
      <c r="S58" s="61"/>
    </row>
    <row r="59" spans="1:19" s="2" customFormat="1" ht="28.5">
      <c r="A59" s="62"/>
      <c r="B59" s="61"/>
      <c r="C59" s="61"/>
      <c r="D59" s="61"/>
      <c r="E59" s="61"/>
      <c r="F59" s="61"/>
      <c r="G59" s="1"/>
      <c r="H59" s="1"/>
      <c r="I59" s="1279"/>
      <c r="J59" s="61"/>
      <c r="K59" s="61"/>
      <c r="L59" s="61"/>
      <c r="M59" s="61"/>
      <c r="N59" s="61"/>
      <c r="O59" s="61"/>
      <c r="P59" s="61"/>
      <c r="Q59" s="322"/>
      <c r="R59" s="61"/>
      <c r="S59" s="61"/>
    </row>
    <row r="60" spans="1:19" ht="14.25" customHeight="1"/>
    <row r="61" spans="1:19" ht="14.25" customHeight="1"/>
    <row r="62" spans="1:19" ht="14.25" customHeight="1"/>
    <row r="63" spans="1:19" ht="14.25" customHeight="1"/>
    <row r="64" spans="1:19" ht="14.25" customHeight="1"/>
    <row r="65" ht="14.25" customHeight="1"/>
    <row r="66" ht="14.25" customHeight="1"/>
    <row r="67" ht="14.25" customHeight="1"/>
    <row r="68" ht="14.25" customHeight="1"/>
  </sheetData>
  <sortState ref="A8:IV37">
    <sortCondition ref="A8:A37"/>
  </sortState>
  <mergeCells count="1">
    <mergeCell ref="B5:S5"/>
  </mergeCells>
  <conditionalFormatting sqref="C8:S37">
    <cfRule type="containsBlanks" dxfId="1" priority="3">
      <formula>LEN(TRIM(C8))=0</formula>
    </cfRule>
  </conditionalFormatting>
  <conditionalFormatting sqref="Q8:Q37">
    <cfRule type="cellIs" dxfId="0" priority="2" operator="lessThan">
      <formula>0.5</formula>
    </cfRule>
  </conditionalFormatting>
  <dataValidations count="6">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8:E37" xr:uid="{00000000-0002-0000-1200-000000000000}">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8:D37" xr:uid="{00000000-0002-0000-1200-000001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8:C37" xr:uid="{00000000-0002-0000-1200-000002000000}">
      <formula1>$A$350997:$A$350999</formula1>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8:G37" xr:uid="{00000000-0002-0000-1200-000003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8:P37" xr:uid="{00000000-0002-0000-12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8:O37" xr:uid="{00000000-0002-0000-1200-000005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A71"/>
  <sheetViews>
    <sheetView topLeftCell="E5" workbookViewId="0">
      <pane xSplit="3" ySplit="1" topLeftCell="K8" activePane="bottomRight" state="frozen"/>
      <selection activeCell="L7" sqref="L7:L8"/>
      <selection pane="topRight" activeCell="L7" sqref="L7:L8"/>
      <selection pane="bottomLeft" activeCell="L7" sqref="L7:L8"/>
      <selection pane="bottomRight" activeCell="W11" sqref="W11"/>
    </sheetView>
  </sheetViews>
  <sheetFormatPr baseColWidth="10" defaultRowHeight="28.5" outlineLevelCol="1"/>
  <cols>
    <col min="1" max="1" width="10.75" style="61" customWidth="1" outlineLevel="1"/>
    <col min="2" max="2" width="21.625" style="61" customWidth="1" outlineLevel="1"/>
    <col min="3" max="5" width="15.625" style="1" customWidth="1" outlineLevel="1"/>
    <col min="6" max="6" width="15.625" style="61" customWidth="1" outlineLevel="1"/>
    <col min="7" max="7" width="4.125" style="2" bestFit="1" customWidth="1"/>
    <col min="8" max="8" width="41.875" style="61" customWidth="1"/>
    <col min="9" max="9" width="20" style="61" customWidth="1"/>
    <col min="10" max="10" width="20.125" style="61" customWidth="1"/>
    <col min="11" max="12" width="14.875" style="61" customWidth="1"/>
    <col min="13" max="13" width="14.125" style="61" customWidth="1"/>
    <col min="14" max="15" width="11" style="322"/>
    <col min="16" max="16" width="11" style="61"/>
    <col min="17" max="17" width="16.125" style="61" customWidth="1"/>
    <col min="18" max="18" width="11" style="322"/>
    <col min="19" max="22" width="11" style="61"/>
    <col min="23" max="23" width="22.375" style="61" customWidth="1"/>
    <col min="24" max="25" width="11.875" style="61" bestFit="1" customWidth="1"/>
    <col min="26" max="16384" width="11" style="61"/>
  </cols>
  <sheetData>
    <row r="1" spans="1:27" ht="26.25" customHeight="1">
      <c r="A1" s="1312" t="s">
        <v>0</v>
      </c>
      <c r="B1" s="1312"/>
      <c r="C1" s="1312"/>
      <c r="D1" s="1312"/>
      <c r="E1" s="1312"/>
      <c r="F1" s="1312"/>
      <c r="G1" s="1312"/>
      <c r="H1" s="1312"/>
      <c r="I1" s="1312"/>
      <c r="J1" s="1312"/>
      <c r="K1" s="1312"/>
      <c r="L1" s="1312"/>
      <c r="M1" s="1312"/>
      <c r="N1" s="1312"/>
      <c r="O1" s="1312"/>
      <c r="P1" s="1312"/>
      <c r="Q1" s="1312"/>
      <c r="R1" s="1312"/>
      <c r="S1" s="1312"/>
      <c r="T1" s="1312"/>
      <c r="U1" s="1312"/>
      <c r="V1" s="1312"/>
      <c r="W1" s="1312"/>
    </row>
    <row r="2" spans="1:27" ht="26.25" customHeight="1">
      <c r="A2" s="1313" t="s">
        <v>628</v>
      </c>
      <c r="B2" s="1313"/>
      <c r="C2" s="1313"/>
      <c r="D2" s="1313"/>
      <c r="E2" s="1313"/>
      <c r="F2" s="1313"/>
      <c r="G2" s="1313"/>
      <c r="H2" s="1313"/>
      <c r="I2" s="1313"/>
      <c r="J2" s="1313"/>
      <c r="K2" s="1313"/>
      <c r="L2" s="1313"/>
      <c r="M2" s="1313"/>
      <c r="N2" s="1313"/>
      <c r="O2" s="1313"/>
      <c r="P2" s="1313"/>
      <c r="Q2" s="1313"/>
      <c r="R2" s="1313"/>
      <c r="S2" s="1313"/>
      <c r="T2" s="1313"/>
      <c r="U2" s="1313"/>
      <c r="V2" s="1313"/>
      <c r="W2" s="1313"/>
    </row>
    <row r="3" spans="1:27" ht="26.25" customHeight="1" thickBot="1"/>
    <row r="4" spans="1:27" ht="32.25" customHeight="1" thickBot="1">
      <c r="A4" s="1314" t="s">
        <v>1</v>
      </c>
      <c r="B4" s="1315"/>
      <c r="C4" s="1316" t="s">
        <v>2</v>
      </c>
      <c r="D4" s="1317"/>
      <c r="E4" s="1317"/>
      <c r="F4" s="1317"/>
      <c r="G4" s="1318" t="s">
        <v>3</v>
      </c>
      <c r="H4" s="1319"/>
      <c r="I4" s="1322" t="s">
        <v>4</v>
      </c>
      <c r="J4" s="1322" t="s">
        <v>5</v>
      </c>
      <c r="K4" s="1324" t="s">
        <v>6</v>
      </c>
      <c r="L4" s="1324" t="s">
        <v>6</v>
      </c>
      <c r="M4" s="1420" t="s">
        <v>629</v>
      </c>
      <c r="N4" s="1420"/>
      <c r="O4" s="1420"/>
      <c r="P4" s="1420"/>
      <c r="Q4" s="1420" t="s">
        <v>630</v>
      </c>
      <c r="R4" s="1420"/>
      <c r="S4" s="1420"/>
      <c r="T4" s="1420"/>
      <c r="U4" s="1329" t="s">
        <v>154</v>
      </c>
      <c r="V4" s="1329" t="s">
        <v>155</v>
      </c>
      <c r="W4" s="1329" t="s">
        <v>143</v>
      </c>
    </row>
    <row r="5" spans="1:27" ht="60.75" thickBot="1">
      <c r="A5" s="3" t="s">
        <v>7</v>
      </c>
      <c r="B5" s="292" t="s">
        <v>8</v>
      </c>
      <c r="C5" s="292" t="s">
        <v>9</v>
      </c>
      <c r="D5" s="292" t="s">
        <v>10</v>
      </c>
      <c r="E5" s="292" t="s">
        <v>11</v>
      </c>
      <c r="F5" s="292" t="s">
        <v>12</v>
      </c>
      <c r="G5" s="1320"/>
      <c r="H5" s="1321"/>
      <c r="I5" s="1323"/>
      <c r="J5" s="1323"/>
      <c r="K5" s="1325"/>
      <c r="L5" s="1325"/>
      <c r="M5" s="41" t="s">
        <v>144</v>
      </c>
      <c r="N5" s="42" t="s">
        <v>145</v>
      </c>
      <c r="O5" s="323" t="s">
        <v>146</v>
      </c>
      <c r="P5" s="305" t="s">
        <v>147</v>
      </c>
      <c r="Q5" s="41" t="s">
        <v>144</v>
      </c>
      <c r="R5" s="42" t="s">
        <v>631</v>
      </c>
      <c r="S5" s="41" t="s">
        <v>632</v>
      </c>
      <c r="T5" s="43" t="s">
        <v>633</v>
      </c>
      <c r="U5" s="1330"/>
      <c r="V5" s="1330"/>
      <c r="W5" s="1330"/>
    </row>
    <row r="6" spans="1:27" s="10" customFormat="1" ht="57" customHeight="1" thickTop="1">
      <c r="A6" s="1331" t="s">
        <v>13</v>
      </c>
      <c r="B6" s="1334" t="s">
        <v>14</v>
      </c>
      <c r="C6" s="4" t="s">
        <v>15</v>
      </c>
      <c r="D6" s="5" t="s">
        <v>16</v>
      </c>
      <c r="E6" s="5" t="s">
        <v>17</v>
      </c>
      <c r="F6" s="6" t="s">
        <v>18</v>
      </c>
      <c r="G6" s="7">
        <v>1</v>
      </c>
      <c r="H6" s="8" t="s">
        <v>19</v>
      </c>
      <c r="I6" s="5" t="s">
        <v>20</v>
      </c>
      <c r="J6" s="232" t="s">
        <v>21</v>
      </c>
      <c r="K6" s="233">
        <v>44561</v>
      </c>
      <c r="L6" s="233" t="s">
        <v>94</v>
      </c>
      <c r="M6" s="306">
        <v>3.3805258110868243E-2</v>
      </c>
      <c r="N6" s="325">
        <v>3.3805258110868243E-2</v>
      </c>
      <c r="O6" s="325">
        <v>9.1428571428571428E-2</v>
      </c>
      <c r="P6" s="308">
        <f>IF(O6=0,0,IF(N6&gt;O6,100%,N6/O6))</f>
        <v>0.36974501058762138</v>
      </c>
      <c r="Q6" s="326">
        <f>+M6+'1er trim'!M6</f>
        <v>5.7202700571438114E-2</v>
      </c>
      <c r="R6" s="884">
        <f>+Q6</f>
        <v>5.7202700571438114E-2</v>
      </c>
      <c r="S6" s="884">
        <f>+O6+'1er trim'!O6</f>
        <v>0.13714285714285715</v>
      </c>
      <c r="T6" s="658">
        <f>IF(S6=0,0,IF(R6&gt;S6,100%,R6/S6))</f>
        <v>0.41710302500006957</v>
      </c>
      <c r="U6" s="664">
        <v>3.3333333333333333E-2</v>
      </c>
      <c r="V6" s="665">
        <f>+T6*U6</f>
        <v>1.3903434166668985E-2</v>
      </c>
      <c r="W6" s="44"/>
    </row>
    <row r="7" spans="1:27" s="10" customFormat="1" ht="26.25" customHeight="1">
      <c r="A7" s="1332"/>
      <c r="B7" s="1335"/>
      <c r="C7" s="1337" t="s">
        <v>22</v>
      </c>
      <c r="D7" s="1339" t="s">
        <v>23</v>
      </c>
      <c r="E7" s="1339" t="s">
        <v>24</v>
      </c>
      <c r="F7" s="1398" t="s">
        <v>25</v>
      </c>
      <c r="G7" s="1456">
        <v>2</v>
      </c>
      <c r="H7" s="1345" t="s">
        <v>26</v>
      </c>
      <c r="I7" s="1339" t="s">
        <v>27</v>
      </c>
      <c r="J7" s="611" t="s">
        <v>28</v>
      </c>
      <c r="K7" s="1400">
        <v>44561</v>
      </c>
      <c r="L7" s="1355" t="s">
        <v>94</v>
      </c>
      <c r="M7" s="316">
        <v>10991157668</v>
      </c>
      <c r="N7" s="1359">
        <f>+M7/M8</f>
        <v>0.19624952675634916</v>
      </c>
      <c r="O7" s="1359">
        <v>0.32</v>
      </c>
      <c r="P7" s="1411">
        <f>IF(O7=0,0,IF(N7&gt;O7,100%,+N7/O7))</f>
        <v>0.61327977111359111</v>
      </c>
      <c r="Q7" s="329">
        <f>+M7+'1er trim'!M7</f>
        <v>14397191711</v>
      </c>
      <c r="R7" s="1405">
        <f>+Q7/Q8</f>
        <v>0.25706501037013263</v>
      </c>
      <c r="S7" s="1446">
        <f>+O7+'1er trim'!O7:O8</f>
        <v>0.48</v>
      </c>
      <c r="T7" s="1439">
        <f>IF(S7=0,0,IF(R7&gt;S7,100%,+R7/S7))</f>
        <v>0.53555210493777639</v>
      </c>
      <c r="U7" s="1363">
        <v>3.3333333333333333E-2</v>
      </c>
      <c r="V7" s="1347">
        <f>+T7*U7</f>
        <v>1.7851736831259214E-2</v>
      </c>
      <c r="W7" s="1349"/>
      <c r="X7" s="32"/>
    </row>
    <row r="8" spans="1:27" s="10" customFormat="1" ht="26.25" customHeight="1">
      <c r="A8" s="1333"/>
      <c r="B8" s="1336"/>
      <c r="C8" s="1338"/>
      <c r="D8" s="1340"/>
      <c r="E8" s="1340"/>
      <c r="F8" s="1399"/>
      <c r="G8" s="1457"/>
      <c r="H8" s="1346"/>
      <c r="I8" s="1340"/>
      <c r="J8" s="378">
        <f>47064694000+8940340000</f>
        <v>56005034000</v>
      </c>
      <c r="K8" s="1401"/>
      <c r="L8" s="1356"/>
      <c r="M8" s="317">
        <v>56006034000</v>
      </c>
      <c r="N8" s="1360"/>
      <c r="O8" s="1360"/>
      <c r="P8" s="1412"/>
      <c r="Q8" s="330">
        <f>+M8</f>
        <v>56006034000</v>
      </c>
      <c r="R8" s="1406"/>
      <c r="S8" s="1447"/>
      <c r="T8" s="1410"/>
      <c r="U8" s="1364"/>
      <c r="V8" s="1348"/>
      <c r="W8" s="1350"/>
      <c r="X8" s="32"/>
      <c r="AA8" s="10">
        <f>+Z8</f>
        <v>0</v>
      </c>
    </row>
    <row r="9" spans="1:27" s="10" customFormat="1" ht="71.25">
      <c r="A9" s="11" t="s">
        <v>29</v>
      </c>
      <c r="B9" s="12" t="s">
        <v>30</v>
      </c>
      <c r="C9" s="4" t="s">
        <v>31</v>
      </c>
      <c r="D9" s="5" t="s">
        <v>32</v>
      </c>
      <c r="E9" s="5" t="s">
        <v>17</v>
      </c>
      <c r="F9" s="6" t="s">
        <v>33</v>
      </c>
      <c r="G9" s="7">
        <v>3</v>
      </c>
      <c r="H9" s="8" t="s">
        <v>34</v>
      </c>
      <c r="I9" s="5" t="s">
        <v>35</v>
      </c>
      <c r="J9" s="232" t="s">
        <v>36</v>
      </c>
      <c r="K9" s="233">
        <v>44255</v>
      </c>
      <c r="L9" s="233" t="s">
        <v>67</v>
      </c>
      <c r="M9" s="309">
        <v>0</v>
      </c>
      <c r="N9" s="301">
        <f t="shared" ref="N9:N17" si="0">+M9</f>
        <v>0</v>
      </c>
      <c r="O9" s="301">
        <v>0</v>
      </c>
      <c r="P9" s="310">
        <f t="shared" ref="P9:P22" si="1">IF(O9=0,0,IF(N9&gt;O9,100%,N9/O9))</f>
        <v>0</v>
      </c>
      <c r="Q9" s="326">
        <f>+M9+'1er trim'!M9</f>
        <v>1</v>
      </c>
      <c r="R9" s="668">
        <f t="shared" ref="R9:R22" si="2">+Q9</f>
        <v>1</v>
      </c>
      <c r="S9" s="327">
        <f>+O9+'1er trim'!O9</f>
        <v>1</v>
      </c>
      <c r="T9" s="629">
        <f t="shared" ref="T9:T22" si="3">IF(S9=0,0,IF(R9&gt;S9,100%,R9/S9))</f>
        <v>1</v>
      </c>
      <c r="U9" s="72">
        <v>3.3333333333333333E-2</v>
      </c>
      <c r="V9" s="257">
        <f t="shared" ref="V9:V22" si="4">+T9*U9</f>
        <v>3.3333333333333333E-2</v>
      </c>
      <c r="W9" s="372"/>
      <c r="AA9" s="10">
        <f>+AA8+Z9</f>
        <v>0</v>
      </c>
    </row>
    <row r="10" spans="1:27" s="10" customFormat="1" ht="81.75" customHeight="1">
      <c r="A10" s="13" t="s">
        <v>13</v>
      </c>
      <c r="B10" s="14" t="s">
        <v>14</v>
      </c>
      <c r="C10" s="15" t="s">
        <v>37</v>
      </c>
      <c r="D10" s="16" t="s">
        <v>38</v>
      </c>
      <c r="E10" s="16" t="s">
        <v>39</v>
      </c>
      <c r="F10" s="17" t="s">
        <v>40</v>
      </c>
      <c r="G10" s="18">
        <v>4</v>
      </c>
      <c r="H10" s="19" t="s">
        <v>41</v>
      </c>
      <c r="I10" s="16" t="s">
        <v>42</v>
      </c>
      <c r="J10" s="234" t="s">
        <v>36</v>
      </c>
      <c r="K10" s="235">
        <v>44255</v>
      </c>
      <c r="L10" s="233" t="s">
        <v>67</v>
      </c>
      <c r="M10" s="309">
        <v>0</v>
      </c>
      <c r="N10" s="301">
        <f t="shared" si="0"/>
        <v>0</v>
      </c>
      <c r="O10" s="301">
        <v>0</v>
      </c>
      <c r="P10" s="310">
        <f t="shared" si="1"/>
        <v>0</v>
      </c>
      <c r="Q10" s="326">
        <f>+M10+'1er trim'!M10</f>
        <v>1</v>
      </c>
      <c r="R10" s="668">
        <f t="shared" si="2"/>
        <v>1</v>
      </c>
      <c r="S10" s="327">
        <f>+O10+'1er trim'!O10</f>
        <v>1</v>
      </c>
      <c r="T10" s="661">
        <f t="shared" si="3"/>
        <v>1</v>
      </c>
      <c r="U10" s="252">
        <v>3.3333333333333333E-2</v>
      </c>
      <c r="V10" s="253">
        <f t="shared" si="4"/>
        <v>3.3333333333333333E-2</v>
      </c>
      <c r="W10" s="52"/>
      <c r="AA10" s="10">
        <f>+AA9+Z10</f>
        <v>0</v>
      </c>
    </row>
    <row r="11" spans="1:27" s="10" customFormat="1" ht="57">
      <c r="A11" s="13" t="s">
        <v>29</v>
      </c>
      <c r="B11" s="14" t="s">
        <v>30</v>
      </c>
      <c r="C11" s="15" t="s">
        <v>22</v>
      </c>
      <c r="D11" s="16" t="s">
        <v>43</v>
      </c>
      <c r="E11" s="16" t="s">
        <v>24</v>
      </c>
      <c r="F11" s="17" t="s">
        <v>44</v>
      </c>
      <c r="G11" s="18">
        <v>5</v>
      </c>
      <c r="H11" s="19" t="s">
        <v>45</v>
      </c>
      <c r="I11" s="16" t="s">
        <v>46</v>
      </c>
      <c r="J11" s="234" t="s">
        <v>36</v>
      </c>
      <c r="K11" s="235">
        <v>44377</v>
      </c>
      <c r="L11" s="235" t="s">
        <v>76</v>
      </c>
      <c r="M11" s="309">
        <v>1</v>
      </c>
      <c r="N11" s="460">
        <f t="shared" si="0"/>
        <v>1</v>
      </c>
      <c r="O11" s="460">
        <v>1</v>
      </c>
      <c r="P11" s="462">
        <f t="shared" si="1"/>
        <v>1</v>
      </c>
      <c r="Q11" s="326">
        <f>+M11+'1er trim'!M11</f>
        <v>1</v>
      </c>
      <c r="R11" s="668">
        <f t="shared" si="2"/>
        <v>1</v>
      </c>
      <c r="S11" s="327">
        <f>+O11+'1er trim'!O11</f>
        <v>1</v>
      </c>
      <c r="T11" s="661">
        <f t="shared" si="3"/>
        <v>1</v>
      </c>
      <c r="U11" s="252">
        <v>3.3333333333333333E-2</v>
      </c>
      <c r="V11" s="253">
        <f t="shared" si="4"/>
        <v>3.3333333333333333E-2</v>
      </c>
      <c r="W11" s="52" t="s">
        <v>946</v>
      </c>
      <c r="Z11" s="32"/>
      <c r="AA11" s="10">
        <f>+AA10+Z11</f>
        <v>0</v>
      </c>
    </row>
    <row r="12" spans="1:27" s="10" customFormat="1" ht="76.5">
      <c r="A12" s="21" t="s">
        <v>47</v>
      </c>
      <c r="B12" s="22" t="s">
        <v>48</v>
      </c>
      <c r="C12" s="15" t="s">
        <v>49</v>
      </c>
      <c r="D12" s="16" t="s">
        <v>50</v>
      </c>
      <c r="E12" s="16" t="s">
        <v>51</v>
      </c>
      <c r="F12" s="17" t="s">
        <v>52</v>
      </c>
      <c r="G12" s="18">
        <v>6</v>
      </c>
      <c r="H12" s="19" t="s">
        <v>53</v>
      </c>
      <c r="I12" s="16" t="s">
        <v>54</v>
      </c>
      <c r="J12" s="234" t="s">
        <v>36</v>
      </c>
      <c r="K12" s="235">
        <v>44255</v>
      </c>
      <c r="L12" s="233" t="s">
        <v>67</v>
      </c>
      <c r="M12" s="309">
        <v>0</v>
      </c>
      <c r="N12" s="301">
        <f t="shared" si="0"/>
        <v>0</v>
      </c>
      <c r="O12" s="301">
        <v>0</v>
      </c>
      <c r="P12" s="310">
        <f t="shared" si="1"/>
        <v>0</v>
      </c>
      <c r="Q12" s="326">
        <f>+M12+'1er trim'!M12</f>
        <v>1</v>
      </c>
      <c r="R12" s="668">
        <f t="shared" si="2"/>
        <v>1</v>
      </c>
      <c r="S12" s="327">
        <f>+O12+'1er trim'!O12</f>
        <v>1</v>
      </c>
      <c r="T12" s="661">
        <f t="shared" si="3"/>
        <v>1</v>
      </c>
      <c r="U12" s="252">
        <v>3.3333333333333333E-2</v>
      </c>
      <c r="V12" s="253">
        <f t="shared" si="4"/>
        <v>3.3333333333333333E-2</v>
      </c>
      <c r="W12" s="52"/>
    </row>
    <row r="13" spans="1:27" s="10" customFormat="1" ht="90" customHeight="1">
      <c r="A13" s="13" t="s">
        <v>13</v>
      </c>
      <c r="B13" s="14" t="s">
        <v>14</v>
      </c>
      <c r="C13" s="15" t="s">
        <v>55</v>
      </c>
      <c r="D13" s="16" t="s">
        <v>55</v>
      </c>
      <c r="E13" s="16" t="s">
        <v>55</v>
      </c>
      <c r="F13" s="17" t="s">
        <v>18</v>
      </c>
      <c r="G13" s="18">
        <v>7</v>
      </c>
      <c r="H13" s="19" t="s">
        <v>56</v>
      </c>
      <c r="I13" s="16" t="s">
        <v>57</v>
      </c>
      <c r="J13" s="234" t="s">
        <v>36</v>
      </c>
      <c r="K13" s="235">
        <v>44255</v>
      </c>
      <c r="L13" s="233" t="s">
        <v>67</v>
      </c>
      <c r="M13" s="309">
        <v>0</v>
      </c>
      <c r="N13" s="301">
        <f t="shared" si="0"/>
        <v>0</v>
      </c>
      <c r="O13" s="301">
        <v>0</v>
      </c>
      <c r="P13" s="310">
        <f t="shared" si="1"/>
        <v>0</v>
      </c>
      <c r="Q13" s="326">
        <f>+M13+'1er trim'!M13</f>
        <v>1</v>
      </c>
      <c r="R13" s="668">
        <f t="shared" si="2"/>
        <v>1</v>
      </c>
      <c r="S13" s="327">
        <f>+O13+'1er trim'!O13</f>
        <v>1</v>
      </c>
      <c r="T13" s="661">
        <f t="shared" si="3"/>
        <v>1</v>
      </c>
      <c r="U13" s="252">
        <v>3.3333333333333333E-2</v>
      </c>
      <c r="V13" s="253">
        <f t="shared" si="4"/>
        <v>3.3333333333333333E-2</v>
      </c>
      <c r="W13" s="52"/>
    </row>
    <row r="14" spans="1:27" s="10" customFormat="1" ht="51">
      <c r="A14" s="1351" t="s">
        <v>47</v>
      </c>
      <c r="B14" s="1352" t="s">
        <v>48</v>
      </c>
      <c r="C14" s="15" t="s">
        <v>15</v>
      </c>
      <c r="D14" s="16" t="s">
        <v>58</v>
      </c>
      <c r="E14" s="16" t="s">
        <v>17</v>
      </c>
      <c r="F14" s="17" t="s">
        <v>18</v>
      </c>
      <c r="G14" s="18">
        <v>8</v>
      </c>
      <c r="H14" s="19" t="s">
        <v>59</v>
      </c>
      <c r="I14" s="16" t="s">
        <v>60</v>
      </c>
      <c r="J14" s="234" t="s">
        <v>36</v>
      </c>
      <c r="K14" s="235">
        <v>44255</v>
      </c>
      <c r="L14" s="660" t="s">
        <v>67</v>
      </c>
      <c r="M14" s="309">
        <v>0</v>
      </c>
      <c r="N14" s="628">
        <f t="shared" si="0"/>
        <v>0</v>
      </c>
      <c r="O14" s="628">
        <v>0</v>
      </c>
      <c r="P14" s="630">
        <f t="shared" si="1"/>
        <v>0</v>
      </c>
      <c r="Q14" s="326">
        <f>+M14+'1er trim'!M14</f>
        <v>1</v>
      </c>
      <c r="R14" s="668">
        <f t="shared" si="2"/>
        <v>1</v>
      </c>
      <c r="S14" s="327">
        <f>+O14+'1er trim'!O14</f>
        <v>1</v>
      </c>
      <c r="T14" s="629">
        <f t="shared" si="3"/>
        <v>1</v>
      </c>
      <c r="U14" s="72">
        <v>3.3333333333333333E-2</v>
      </c>
      <c r="V14" s="257">
        <f t="shared" si="4"/>
        <v>3.3333333333333333E-2</v>
      </c>
      <c r="W14" s="372"/>
    </row>
    <row r="15" spans="1:27" s="9" customFormat="1" ht="51">
      <c r="A15" s="1332"/>
      <c r="B15" s="1353"/>
      <c r="C15" s="21" t="s">
        <v>61</v>
      </c>
      <c r="D15" s="20" t="s">
        <v>62</v>
      </c>
      <c r="E15" s="16" t="s">
        <v>17</v>
      </c>
      <c r="F15" s="23" t="s">
        <v>63</v>
      </c>
      <c r="G15" s="18">
        <v>9</v>
      </c>
      <c r="H15" s="19" t="s">
        <v>64</v>
      </c>
      <c r="I15" s="16" t="s">
        <v>65</v>
      </c>
      <c r="J15" s="234" t="s">
        <v>66</v>
      </c>
      <c r="K15" s="240" t="s">
        <v>67</v>
      </c>
      <c r="L15" s="659" t="s">
        <v>67</v>
      </c>
      <c r="M15" s="309">
        <v>0</v>
      </c>
      <c r="N15" s="628">
        <f t="shared" si="0"/>
        <v>0</v>
      </c>
      <c r="O15" s="628">
        <v>0</v>
      </c>
      <c r="P15" s="630">
        <f t="shared" si="1"/>
        <v>0</v>
      </c>
      <c r="Q15" s="326">
        <f>+M15+'1er trim'!M15</f>
        <v>1</v>
      </c>
      <c r="R15" s="668">
        <f t="shared" si="2"/>
        <v>1</v>
      </c>
      <c r="S15" s="327">
        <f>+O15+'1er trim'!O15</f>
        <v>1</v>
      </c>
      <c r="T15" s="629">
        <f t="shared" si="3"/>
        <v>1</v>
      </c>
      <c r="U15" s="72">
        <v>3.3333333333333333E-2</v>
      </c>
      <c r="V15" s="257">
        <f t="shared" si="4"/>
        <v>3.3333333333333333E-2</v>
      </c>
      <c r="W15" s="239"/>
    </row>
    <row r="16" spans="1:27" s="9" customFormat="1" ht="28.5" customHeight="1">
      <c r="A16" s="1332"/>
      <c r="B16" s="1353"/>
      <c r="C16" s="15" t="s">
        <v>15</v>
      </c>
      <c r="D16" s="16" t="s">
        <v>58</v>
      </c>
      <c r="E16" s="16" t="s">
        <v>17</v>
      </c>
      <c r="F16" s="17" t="s">
        <v>68</v>
      </c>
      <c r="G16" s="18">
        <v>10</v>
      </c>
      <c r="H16" s="19" t="s">
        <v>69</v>
      </c>
      <c r="I16" s="16" t="s">
        <v>70</v>
      </c>
      <c r="J16" s="241" t="s">
        <v>71</v>
      </c>
      <c r="K16" s="240" t="s">
        <v>67</v>
      </c>
      <c r="L16" s="240" t="s">
        <v>67</v>
      </c>
      <c r="M16" s="309">
        <v>0</v>
      </c>
      <c r="N16" s="628">
        <f t="shared" si="0"/>
        <v>0</v>
      </c>
      <c r="O16" s="628">
        <v>0</v>
      </c>
      <c r="P16" s="630">
        <f t="shared" si="1"/>
        <v>0</v>
      </c>
      <c r="Q16" s="326">
        <f>+M16+'1er trim'!M16</f>
        <v>1</v>
      </c>
      <c r="R16" s="668">
        <f t="shared" si="2"/>
        <v>1</v>
      </c>
      <c r="S16" s="327">
        <f>+O16+'1er trim'!O16</f>
        <v>1</v>
      </c>
      <c r="T16" s="629">
        <f t="shared" si="3"/>
        <v>1</v>
      </c>
      <c r="U16" s="72">
        <v>3.3333333333333333E-2</v>
      </c>
      <c r="V16" s="257">
        <f t="shared" si="4"/>
        <v>3.3333333333333333E-2</v>
      </c>
      <c r="W16" s="239"/>
    </row>
    <row r="17" spans="1:25" s="25" customFormat="1" ht="76.5">
      <c r="A17" s="1332"/>
      <c r="B17" s="1353"/>
      <c r="C17" s="15" t="s">
        <v>49</v>
      </c>
      <c r="D17" s="16" t="s">
        <v>50</v>
      </c>
      <c r="E17" s="16" t="s">
        <v>51</v>
      </c>
      <c r="F17" s="17" t="s">
        <v>52</v>
      </c>
      <c r="G17" s="18">
        <v>11</v>
      </c>
      <c r="H17" s="24" t="s">
        <v>72</v>
      </c>
      <c r="I17" s="16" t="s">
        <v>60</v>
      </c>
      <c r="J17" s="234" t="s">
        <v>73</v>
      </c>
      <c r="K17" s="240" t="s">
        <v>67</v>
      </c>
      <c r="L17" s="240" t="s">
        <v>67</v>
      </c>
      <c r="M17" s="309">
        <v>0</v>
      </c>
      <c r="N17" s="301">
        <f t="shared" si="0"/>
        <v>0</v>
      </c>
      <c r="O17" s="301">
        <v>0</v>
      </c>
      <c r="P17" s="310">
        <f t="shared" si="1"/>
        <v>0</v>
      </c>
      <c r="Q17" s="326">
        <f>+M17+'1er trim'!M17</f>
        <v>0.7</v>
      </c>
      <c r="R17" s="668">
        <f t="shared" si="2"/>
        <v>0.7</v>
      </c>
      <c r="S17" s="327">
        <f>+O17+'1er trim'!O17</f>
        <v>1</v>
      </c>
      <c r="T17" s="661">
        <f t="shared" si="3"/>
        <v>0.7</v>
      </c>
      <c r="U17" s="252">
        <v>3.3333333333333333E-2</v>
      </c>
      <c r="V17" s="253">
        <f t="shared" si="4"/>
        <v>2.3333333333333331E-2</v>
      </c>
      <c r="W17" s="239" t="s">
        <v>1137</v>
      </c>
    </row>
    <row r="18" spans="1:25" s="9" customFormat="1" ht="76.5">
      <c r="A18" s="1332"/>
      <c r="B18" s="1353"/>
      <c r="C18" s="15" t="s">
        <v>49</v>
      </c>
      <c r="D18" s="16" t="s">
        <v>50</v>
      </c>
      <c r="E18" s="16" t="s">
        <v>51</v>
      </c>
      <c r="F18" s="17" t="s">
        <v>52</v>
      </c>
      <c r="G18" s="18">
        <v>12</v>
      </c>
      <c r="H18" s="24" t="s">
        <v>74</v>
      </c>
      <c r="I18" s="16" t="s">
        <v>60</v>
      </c>
      <c r="J18" s="234" t="s">
        <v>75</v>
      </c>
      <c r="K18" s="240" t="s">
        <v>76</v>
      </c>
      <c r="L18" s="240" t="s">
        <v>76</v>
      </c>
      <c r="M18" s="309">
        <v>0</v>
      </c>
      <c r="N18" s="460">
        <f>+M18</f>
        <v>0</v>
      </c>
      <c r="O18" s="460">
        <v>1</v>
      </c>
      <c r="P18" s="462">
        <f t="shared" si="1"/>
        <v>0</v>
      </c>
      <c r="Q18" s="326">
        <f>+M18+'1er trim'!M18</f>
        <v>0</v>
      </c>
      <c r="R18" s="668">
        <f>+Q18</f>
        <v>0</v>
      </c>
      <c r="S18" s="327">
        <f>+O18+'1er trim'!O18</f>
        <v>1</v>
      </c>
      <c r="T18" s="661">
        <f t="shared" si="3"/>
        <v>0</v>
      </c>
      <c r="U18" s="252">
        <v>3.3333333333333333E-2</v>
      </c>
      <c r="V18" s="253">
        <f t="shared" si="4"/>
        <v>0</v>
      </c>
      <c r="W18" s="239" t="s">
        <v>1136</v>
      </c>
    </row>
    <row r="19" spans="1:25" s="9" customFormat="1" ht="43.5" customHeight="1">
      <c r="A19" s="1333"/>
      <c r="B19" s="1354"/>
      <c r="C19" s="15" t="s">
        <v>49</v>
      </c>
      <c r="D19" s="16" t="s">
        <v>50</v>
      </c>
      <c r="E19" s="16" t="s">
        <v>51</v>
      </c>
      <c r="F19" s="17" t="s">
        <v>52</v>
      </c>
      <c r="G19" s="18">
        <v>13</v>
      </c>
      <c r="H19" s="24" t="s">
        <v>77</v>
      </c>
      <c r="I19" s="16" t="s">
        <v>60</v>
      </c>
      <c r="J19" s="234" t="s">
        <v>78</v>
      </c>
      <c r="K19" s="240" t="s">
        <v>76</v>
      </c>
      <c r="L19" s="240" t="s">
        <v>76</v>
      </c>
      <c r="M19" s="309">
        <v>0</v>
      </c>
      <c r="N19" s="628">
        <f>+M19</f>
        <v>0</v>
      </c>
      <c r="O19" s="628">
        <v>1</v>
      </c>
      <c r="P19" s="630">
        <f t="shared" si="1"/>
        <v>0</v>
      </c>
      <c r="Q19" s="326">
        <f>+M19+'1er trim'!M19</f>
        <v>0</v>
      </c>
      <c r="R19" s="668">
        <f>+Q19</f>
        <v>0</v>
      </c>
      <c r="S19" s="327">
        <f>+O19+'1er trim'!O19</f>
        <v>1</v>
      </c>
      <c r="T19" s="629">
        <f t="shared" si="3"/>
        <v>0</v>
      </c>
      <c r="U19" s="72">
        <v>3.3333333333333333E-2</v>
      </c>
      <c r="V19" s="257">
        <f t="shared" si="4"/>
        <v>0</v>
      </c>
      <c r="W19" s="239" t="s">
        <v>1136</v>
      </c>
    </row>
    <row r="20" spans="1:25" s="10" customFormat="1" ht="89.25">
      <c r="A20" s="13" t="s">
        <v>13</v>
      </c>
      <c r="B20" s="14" t="s">
        <v>14</v>
      </c>
      <c r="C20" s="15" t="s">
        <v>55</v>
      </c>
      <c r="D20" s="16" t="s">
        <v>55</v>
      </c>
      <c r="E20" s="16" t="s">
        <v>55</v>
      </c>
      <c r="F20" s="17" t="s">
        <v>18</v>
      </c>
      <c r="G20" s="18">
        <v>14</v>
      </c>
      <c r="H20" s="24" t="s">
        <v>79</v>
      </c>
      <c r="I20" s="16" t="s">
        <v>80</v>
      </c>
      <c r="J20" s="242" t="s">
        <v>81</v>
      </c>
      <c r="K20" s="240" t="s">
        <v>82</v>
      </c>
      <c r="L20" s="240" t="s">
        <v>82</v>
      </c>
      <c r="M20" s="309">
        <v>0</v>
      </c>
      <c r="N20" s="301">
        <f>+M20</f>
        <v>0</v>
      </c>
      <c r="O20" s="301">
        <v>0</v>
      </c>
      <c r="P20" s="310">
        <f t="shared" si="1"/>
        <v>0</v>
      </c>
      <c r="Q20" s="326">
        <f>+M20+'1er trim'!M20</f>
        <v>0</v>
      </c>
      <c r="R20" s="668">
        <f t="shared" si="2"/>
        <v>0</v>
      </c>
      <c r="S20" s="327">
        <f>+O20+'1er trim'!O20</f>
        <v>0</v>
      </c>
      <c r="T20" s="661">
        <f t="shared" si="3"/>
        <v>0</v>
      </c>
      <c r="U20" s="252">
        <v>3.3333333333333333E-2</v>
      </c>
      <c r="V20" s="253">
        <f t="shared" si="4"/>
        <v>0</v>
      </c>
      <c r="W20" s="44"/>
    </row>
    <row r="21" spans="1:25" s="10" customFormat="1" ht="76.5">
      <c r="A21" s="1351" t="s">
        <v>47</v>
      </c>
      <c r="B21" s="1352" t="s">
        <v>48</v>
      </c>
      <c r="C21" s="15" t="s">
        <v>49</v>
      </c>
      <c r="D21" s="16" t="s">
        <v>50</v>
      </c>
      <c r="E21" s="16" t="s">
        <v>51</v>
      </c>
      <c r="F21" s="17" t="s">
        <v>52</v>
      </c>
      <c r="G21" s="18">
        <v>15</v>
      </c>
      <c r="H21" s="24" t="s">
        <v>83</v>
      </c>
      <c r="I21" s="16" t="s">
        <v>70</v>
      </c>
      <c r="J21" s="242" t="s">
        <v>84</v>
      </c>
      <c r="K21" s="240" t="s">
        <v>85</v>
      </c>
      <c r="L21" s="240" t="s">
        <v>85</v>
      </c>
      <c r="M21" s="309">
        <v>0</v>
      </c>
      <c r="N21" s="301">
        <f>+M21</f>
        <v>0</v>
      </c>
      <c r="O21" s="301">
        <v>0</v>
      </c>
      <c r="P21" s="310">
        <f t="shared" si="1"/>
        <v>0</v>
      </c>
      <c r="Q21" s="326">
        <f>+M21+'1er trim'!M21</f>
        <v>0</v>
      </c>
      <c r="R21" s="668">
        <f t="shared" si="2"/>
        <v>0</v>
      </c>
      <c r="S21" s="327">
        <f>+O21+'1er trim'!O21</f>
        <v>0</v>
      </c>
      <c r="T21" s="661">
        <f t="shared" si="3"/>
        <v>0</v>
      </c>
      <c r="U21" s="252">
        <v>3.3333333333333333E-2</v>
      </c>
      <c r="V21" s="253">
        <f t="shared" si="4"/>
        <v>0</v>
      </c>
      <c r="W21" s="662"/>
    </row>
    <row r="22" spans="1:25" s="10" customFormat="1" ht="76.5">
      <c r="A22" s="1333"/>
      <c r="B22" s="1354"/>
      <c r="C22" s="15" t="s">
        <v>49</v>
      </c>
      <c r="D22" s="16" t="s">
        <v>50</v>
      </c>
      <c r="E22" s="16" t="s">
        <v>51</v>
      </c>
      <c r="F22" s="17" t="s">
        <v>52</v>
      </c>
      <c r="G22" s="18">
        <v>16</v>
      </c>
      <c r="H22" s="24" t="s">
        <v>86</v>
      </c>
      <c r="I22" s="16" t="s">
        <v>70</v>
      </c>
      <c r="J22" s="242" t="s">
        <v>87</v>
      </c>
      <c r="K22" s="240" t="s">
        <v>85</v>
      </c>
      <c r="L22" s="240" t="s">
        <v>85</v>
      </c>
      <c r="M22" s="309">
        <v>0</v>
      </c>
      <c r="N22" s="301">
        <f>+M22</f>
        <v>0</v>
      </c>
      <c r="O22" s="301">
        <v>0</v>
      </c>
      <c r="P22" s="310">
        <f t="shared" si="1"/>
        <v>0</v>
      </c>
      <c r="Q22" s="326">
        <f>+M22+'1er trim'!M22</f>
        <v>0</v>
      </c>
      <c r="R22" s="668">
        <f t="shared" si="2"/>
        <v>0</v>
      </c>
      <c r="S22" s="327">
        <f>+O22+'1er trim'!O22</f>
        <v>0</v>
      </c>
      <c r="T22" s="661">
        <f t="shared" si="3"/>
        <v>0</v>
      </c>
      <c r="U22" s="252">
        <v>3.3333333333333333E-2</v>
      </c>
      <c r="V22" s="253">
        <f t="shared" si="4"/>
        <v>0</v>
      </c>
      <c r="W22" s="662"/>
    </row>
    <row r="23" spans="1:25" s="32" customFormat="1" ht="40.5" customHeight="1">
      <c r="A23" s="1448" t="s">
        <v>13</v>
      </c>
      <c r="B23" s="1450" t="s">
        <v>88</v>
      </c>
      <c r="C23" s="1369" t="s">
        <v>89</v>
      </c>
      <c r="D23" s="1371" t="s">
        <v>90</v>
      </c>
      <c r="E23" s="1371" t="s">
        <v>39</v>
      </c>
      <c r="F23" s="1424" t="s">
        <v>18</v>
      </c>
      <c r="G23" s="1440">
        <v>17</v>
      </c>
      <c r="H23" s="1444" t="s">
        <v>91</v>
      </c>
      <c r="I23" s="1452" t="s">
        <v>92</v>
      </c>
      <c r="J23" s="611" t="s">
        <v>93</v>
      </c>
      <c r="K23" s="1379" t="s">
        <v>94</v>
      </c>
      <c r="L23" s="1442" t="s">
        <v>94</v>
      </c>
      <c r="M23" s="771">
        <v>1.5</v>
      </c>
      <c r="N23" s="1421">
        <f>+M23/M24</f>
        <v>0.375</v>
      </c>
      <c r="O23" s="1414">
        <v>0.25</v>
      </c>
      <c r="P23" s="1411">
        <f>IF(O23=0,0,IF(N23&gt;O23,100%,+N23/O23))</f>
        <v>1</v>
      </c>
      <c r="Q23" s="772">
        <f>+M23+'1er trim'!M23</f>
        <v>2</v>
      </c>
      <c r="R23" s="1416">
        <f>+Q23/Q24</f>
        <v>0.5</v>
      </c>
      <c r="S23" s="1437">
        <f>+O23+'1er trim'!O23:O24</f>
        <v>0.5</v>
      </c>
      <c r="T23" s="1409">
        <f>IF(S23=0,0,IF(R23&gt;S23,100%,+R23/S23))</f>
        <v>1</v>
      </c>
      <c r="U23" s="1438">
        <v>3.3333333333333333E-2</v>
      </c>
      <c r="V23" s="1404">
        <f>+T23*U23</f>
        <v>3.3333333333333333E-2</v>
      </c>
      <c r="W23" s="1434" t="s">
        <v>1138</v>
      </c>
    </row>
    <row r="24" spans="1:25" s="32" customFormat="1" ht="40.5" customHeight="1">
      <c r="A24" s="1449"/>
      <c r="B24" s="1451"/>
      <c r="C24" s="1370"/>
      <c r="D24" s="1372"/>
      <c r="E24" s="1372"/>
      <c r="F24" s="1425"/>
      <c r="G24" s="1441"/>
      <c r="H24" s="1445"/>
      <c r="I24" s="1453"/>
      <c r="J24" s="378" t="s">
        <v>95</v>
      </c>
      <c r="K24" s="1380"/>
      <c r="L24" s="1443"/>
      <c r="M24" s="312">
        <v>4</v>
      </c>
      <c r="N24" s="1382"/>
      <c r="O24" s="1384"/>
      <c r="P24" s="1412"/>
      <c r="Q24" s="332">
        <f>+M24</f>
        <v>4</v>
      </c>
      <c r="R24" s="1417"/>
      <c r="S24" s="1408"/>
      <c r="T24" s="1410"/>
      <c r="U24" s="1364"/>
      <c r="V24" s="1348"/>
      <c r="W24" s="1429"/>
    </row>
    <row r="25" spans="1:25" s="10" customFormat="1" ht="71.25">
      <c r="A25" s="13" t="s">
        <v>29</v>
      </c>
      <c r="B25" s="26" t="s">
        <v>96</v>
      </c>
      <c r="C25" s="15" t="s">
        <v>31</v>
      </c>
      <c r="D25" s="16" t="s">
        <v>32</v>
      </c>
      <c r="E25" s="20" t="s">
        <v>17</v>
      </c>
      <c r="F25" s="17" t="s">
        <v>33</v>
      </c>
      <c r="G25" s="18">
        <v>18</v>
      </c>
      <c r="H25" s="24" t="s">
        <v>97</v>
      </c>
      <c r="I25" s="27" t="s">
        <v>98</v>
      </c>
      <c r="J25" s="243" t="s">
        <v>99</v>
      </c>
      <c r="K25" s="244">
        <v>44439</v>
      </c>
      <c r="L25" s="603" t="s">
        <v>82</v>
      </c>
      <c r="M25" s="604">
        <v>0</v>
      </c>
      <c r="N25" s="578">
        <f>+M25</f>
        <v>0</v>
      </c>
      <c r="O25" s="578">
        <v>0</v>
      </c>
      <c r="P25" s="605">
        <f>IF(O25=0,0,IF(N25&gt;O25,100%,N25/O25))</f>
        <v>0</v>
      </c>
      <c r="Q25" s="606">
        <f>+M25+'1er trim'!M25</f>
        <v>0</v>
      </c>
      <c r="R25" s="685">
        <f>+Q25</f>
        <v>0</v>
      </c>
      <c r="S25" s="607">
        <f>+O25+'1er trim'!O25</f>
        <v>0</v>
      </c>
      <c r="T25" s="608">
        <f>IF(S25=0,0,IF(R25&gt;S25,100%,R25/S25))</f>
        <v>0</v>
      </c>
      <c r="U25" s="663">
        <v>3.3333333333333333E-2</v>
      </c>
      <c r="V25" s="463">
        <f>+T25*U25</f>
        <v>0</v>
      </c>
      <c r="W25" s="609"/>
    </row>
    <row r="26" spans="1:25" s="32" customFormat="1">
      <c r="A26" s="1367" t="s">
        <v>100</v>
      </c>
      <c r="B26" s="1365" t="s">
        <v>101</v>
      </c>
      <c r="C26" s="1369" t="s">
        <v>22</v>
      </c>
      <c r="D26" s="1371" t="s">
        <v>43</v>
      </c>
      <c r="E26" s="1371" t="s">
        <v>17</v>
      </c>
      <c r="F26" s="1424" t="s">
        <v>52</v>
      </c>
      <c r="G26" s="1440">
        <v>19</v>
      </c>
      <c r="H26" s="1389" t="s">
        <v>102</v>
      </c>
      <c r="I26" s="1371" t="s">
        <v>103</v>
      </c>
      <c r="J26" s="611" t="s">
        <v>104</v>
      </c>
      <c r="K26" s="1400">
        <v>44561</v>
      </c>
      <c r="L26" s="1435" t="s">
        <v>94</v>
      </c>
      <c r="M26" s="610">
        <v>0.18166666666666664</v>
      </c>
      <c r="N26" s="1421">
        <f>+M26/M27</f>
        <v>0.18166666666666664</v>
      </c>
      <c r="O26" s="1414">
        <v>0.23499999999999999</v>
      </c>
      <c r="P26" s="1411">
        <f>IF(O26=0,0,IF(N26&gt;O26,100%,+N26/O26))</f>
        <v>0.77304964539007082</v>
      </c>
      <c r="Q26" s="686">
        <f>+M26+'1er trim'!M26</f>
        <v>0.39666666666666661</v>
      </c>
      <c r="R26" s="1416">
        <f>+Q26/Q27</f>
        <v>0.39666666666666661</v>
      </c>
      <c r="S26" s="1437">
        <f>+O26+'1er trim'!O26:O27</f>
        <v>0.44999999999999996</v>
      </c>
      <c r="T26" s="1409">
        <f>IF(S26=0,0,IF(R26&gt;S26,100%,+R26/S26))</f>
        <v>0.88148148148148142</v>
      </c>
      <c r="U26" s="1438">
        <v>3.3333333333333333E-2</v>
      </c>
      <c r="V26" s="1404">
        <f>+T26*U26</f>
        <v>2.9382716049382713E-2</v>
      </c>
      <c r="W26" s="1434"/>
    </row>
    <row r="27" spans="1:25" s="32" customFormat="1">
      <c r="A27" s="1368"/>
      <c r="B27" s="1366"/>
      <c r="C27" s="1370"/>
      <c r="D27" s="1372"/>
      <c r="E27" s="1372"/>
      <c r="F27" s="1425"/>
      <c r="G27" s="1441"/>
      <c r="H27" s="1390"/>
      <c r="I27" s="1372"/>
      <c r="J27" s="378" t="s">
        <v>105</v>
      </c>
      <c r="K27" s="1401"/>
      <c r="L27" s="1436"/>
      <c r="M27" s="314">
        <v>1</v>
      </c>
      <c r="N27" s="1382"/>
      <c r="O27" s="1384"/>
      <c r="P27" s="1412"/>
      <c r="Q27" s="334">
        <f>+M27</f>
        <v>1</v>
      </c>
      <c r="R27" s="1417"/>
      <c r="S27" s="1408"/>
      <c r="T27" s="1410"/>
      <c r="U27" s="1364"/>
      <c r="V27" s="1348"/>
      <c r="W27" s="1429"/>
    </row>
    <row r="28" spans="1:25" s="10" customFormat="1" ht="57" customHeight="1">
      <c r="A28" s="1351" t="s">
        <v>47</v>
      </c>
      <c r="B28" s="1352" t="s">
        <v>48</v>
      </c>
      <c r="C28" s="15" t="s">
        <v>49</v>
      </c>
      <c r="D28" s="16" t="s">
        <v>50</v>
      </c>
      <c r="E28" s="28" t="s">
        <v>51</v>
      </c>
      <c r="F28" s="29" t="s">
        <v>106</v>
      </c>
      <c r="G28" s="18">
        <v>20</v>
      </c>
      <c r="H28" s="19" t="s">
        <v>107</v>
      </c>
      <c r="I28" s="16" t="s">
        <v>108</v>
      </c>
      <c r="J28" s="245" t="s">
        <v>109</v>
      </c>
      <c r="K28" s="235">
        <v>44377</v>
      </c>
      <c r="L28" s="235" t="s">
        <v>76</v>
      </c>
      <c r="M28" s="309">
        <v>0</v>
      </c>
      <c r="N28" s="460">
        <f>+M28</f>
        <v>0</v>
      </c>
      <c r="O28" s="460">
        <v>1</v>
      </c>
      <c r="P28" s="462">
        <f>IF(O28=0,0,IF(N28&gt;O28,100%,N28/O28))</f>
        <v>0</v>
      </c>
      <c r="Q28" s="326">
        <f>+M28+'1er trim'!M28</f>
        <v>0</v>
      </c>
      <c r="R28" s="668">
        <f>+Q28</f>
        <v>0</v>
      </c>
      <c r="S28" s="327">
        <f>+O28+'1er trim'!O28</f>
        <v>1</v>
      </c>
      <c r="T28" s="461">
        <f>IF(S28=0,0,IF(R28&gt;S28,100%,R28/S28))</f>
        <v>0</v>
      </c>
      <c r="U28" s="577">
        <v>3.3333333333333333E-2</v>
      </c>
      <c r="V28" s="257">
        <f>+T28*U28</f>
        <v>0</v>
      </c>
      <c r="W28" s="239" t="s">
        <v>945</v>
      </c>
    </row>
    <row r="29" spans="1:25" s="10" customFormat="1" ht="89.25">
      <c r="A29" s="1333"/>
      <c r="B29" s="1354"/>
      <c r="C29" s="30" t="s">
        <v>89</v>
      </c>
      <c r="D29" s="28" t="s">
        <v>90</v>
      </c>
      <c r="E29" s="28" t="s">
        <v>39</v>
      </c>
      <c r="F29" s="29" t="s">
        <v>110</v>
      </c>
      <c r="G29" s="18">
        <v>21</v>
      </c>
      <c r="H29" s="19" t="s">
        <v>111</v>
      </c>
      <c r="I29" s="16" t="s">
        <v>112</v>
      </c>
      <c r="J29" s="234" t="s">
        <v>113</v>
      </c>
      <c r="K29" s="235">
        <v>44561</v>
      </c>
      <c r="L29" s="235" t="s">
        <v>85</v>
      </c>
      <c r="M29" s="309">
        <v>0</v>
      </c>
      <c r="N29" s="301">
        <f>+M29</f>
        <v>0</v>
      </c>
      <c r="O29" s="301">
        <v>0</v>
      </c>
      <c r="P29" s="310">
        <f>IF(O29=0,0,IF(N29&gt;O29,100%,N29/O29))</f>
        <v>0</v>
      </c>
      <c r="Q29" s="326">
        <f>+M29+'1er trim'!M29</f>
        <v>0</v>
      </c>
      <c r="R29" s="668">
        <f>+Q29</f>
        <v>0</v>
      </c>
      <c r="S29" s="327">
        <f>+O29+'1er trim'!O29</f>
        <v>0</v>
      </c>
      <c r="T29" s="328">
        <f>IF(S29=0,0,IF(R29&gt;S29,100%,R29/S29))</f>
        <v>0</v>
      </c>
      <c r="U29" s="293">
        <v>3.3333333333333333E-2</v>
      </c>
      <c r="V29" s="463">
        <f>+T29*U29</f>
        <v>0</v>
      </c>
      <c r="W29" s="239"/>
    </row>
    <row r="30" spans="1:25" s="10" customFormat="1" ht="27" customHeight="1">
      <c r="A30" s="1351" t="s">
        <v>13</v>
      </c>
      <c r="B30" s="1395" t="s">
        <v>14</v>
      </c>
      <c r="C30" s="1337" t="s">
        <v>61</v>
      </c>
      <c r="D30" s="1339" t="s">
        <v>62</v>
      </c>
      <c r="E30" s="1339" t="s">
        <v>114</v>
      </c>
      <c r="F30" s="1398" t="s">
        <v>63</v>
      </c>
      <c r="G30" s="1422">
        <v>22</v>
      </c>
      <c r="H30" s="1345" t="s">
        <v>115</v>
      </c>
      <c r="I30" s="1339" t="s">
        <v>116</v>
      </c>
      <c r="J30" s="612" t="s">
        <v>117</v>
      </c>
      <c r="K30" s="1400">
        <v>44561</v>
      </c>
      <c r="L30" s="1355" t="s">
        <v>94</v>
      </c>
      <c r="M30" s="313">
        <v>9.5240000000000005E-2</v>
      </c>
      <c r="N30" s="1421">
        <f>+M30/M31</f>
        <v>9.5240000000000005E-2</v>
      </c>
      <c r="O30" s="1414">
        <v>0.17860000000000001</v>
      </c>
      <c r="P30" s="1411">
        <f>IF(O30=0,0,IF(N30&gt;O30,100%,+N30/O30))</f>
        <v>0.53325867861142218</v>
      </c>
      <c r="Q30" s="335">
        <f>+M30+'1er trim'!M30</f>
        <v>0.44273999999999997</v>
      </c>
      <c r="R30" s="1416">
        <f>+Q30/Q31</f>
        <v>0.44273999999999997</v>
      </c>
      <c r="S30" s="1407">
        <f>+O30+'1er trim'!O30:O31</f>
        <v>0.7571714285714285</v>
      </c>
      <c r="T30" s="1409">
        <f>IF(S30=0,0,IF(R30&gt;S30,100%,+R30/S30))</f>
        <v>0.58472887815554131</v>
      </c>
      <c r="U30" s="1413">
        <v>3.3333333333333333E-2</v>
      </c>
      <c r="V30" s="1404">
        <f>+T30*U30</f>
        <v>1.9490962605184708E-2</v>
      </c>
      <c r="W30" s="1365"/>
      <c r="X30" s="32"/>
      <c r="Y30" s="32"/>
    </row>
    <row r="31" spans="1:25" s="10" customFormat="1" ht="27" customHeight="1">
      <c r="A31" s="1332"/>
      <c r="B31" s="1335"/>
      <c r="C31" s="1338"/>
      <c r="D31" s="1340"/>
      <c r="E31" s="1340"/>
      <c r="F31" s="1399"/>
      <c r="G31" s="1423"/>
      <c r="H31" s="1346"/>
      <c r="I31" s="1340"/>
      <c r="J31" s="381">
        <v>1</v>
      </c>
      <c r="K31" s="1401"/>
      <c r="L31" s="1356"/>
      <c r="M31" s="314">
        <v>1</v>
      </c>
      <c r="N31" s="1382"/>
      <c r="O31" s="1384"/>
      <c r="P31" s="1412"/>
      <c r="Q31" s="336">
        <f>+M31</f>
        <v>1</v>
      </c>
      <c r="R31" s="1417"/>
      <c r="S31" s="1408"/>
      <c r="T31" s="1410"/>
      <c r="U31" s="1413"/>
      <c r="V31" s="1415"/>
      <c r="W31" s="1366"/>
      <c r="X31" s="32"/>
      <c r="Y31" s="32"/>
    </row>
    <row r="32" spans="1:25" s="32" customFormat="1" ht="30.75" customHeight="1">
      <c r="A32" s="1332"/>
      <c r="B32" s="1335"/>
      <c r="C32" s="1369" t="s">
        <v>23</v>
      </c>
      <c r="D32" s="1371" t="s">
        <v>118</v>
      </c>
      <c r="E32" s="1371" t="s">
        <v>119</v>
      </c>
      <c r="F32" s="1424" t="s">
        <v>44</v>
      </c>
      <c r="G32" s="1426">
        <v>23</v>
      </c>
      <c r="H32" s="1389" t="s">
        <v>120</v>
      </c>
      <c r="I32" s="1371" t="s">
        <v>121</v>
      </c>
      <c r="J32" s="612" t="s">
        <v>122</v>
      </c>
      <c r="K32" s="1400">
        <v>44561</v>
      </c>
      <c r="L32" s="1355" t="s">
        <v>94</v>
      </c>
      <c r="M32" s="318">
        <v>24862106825</v>
      </c>
      <c r="N32" s="1421">
        <f>+M32/M33</f>
        <v>0.67333462856663107</v>
      </c>
      <c r="O32" s="1414">
        <v>0.32</v>
      </c>
      <c r="P32" s="1411">
        <f>IF(O32=0,0,IF(N32&gt;O32,100%,+N32/O32))</f>
        <v>1</v>
      </c>
      <c r="Q32" s="329">
        <f>+M32+'1er trim'!M32</f>
        <v>26908242195</v>
      </c>
      <c r="R32" s="1416">
        <f>+Q32/Q33</f>
        <v>0.72874963458577591</v>
      </c>
      <c r="S32" s="1407">
        <f>+O32+'1er trim'!O32:O33</f>
        <v>0.48</v>
      </c>
      <c r="T32" s="1409">
        <f>IF(S32=0,0,IF(R32&gt;S32,100%,+R32/S32))</f>
        <v>1</v>
      </c>
      <c r="U32" s="1413">
        <v>3.3333333333333333E-2</v>
      </c>
      <c r="V32" s="1415">
        <f>+T32*U32</f>
        <v>3.3333333333333333E-2</v>
      </c>
      <c r="W32" s="1365" t="s">
        <v>1139</v>
      </c>
    </row>
    <row r="33" spans="1:25" s="32" customFormat="1" ht="30.75" customHeight="1">
      <c r="A33" s="1333"/>
      <c r="B33" s="1336"/>
      <c r="C33" s="1370"/>
      <c r="D33" s="1372"/>
      <c r="E33" s="1372"/>
      <c r="F33" s="1425"/>
      <c r="G33" s="1427"/>
      <c r="H33" s="1390"/>
      <c r="I33" s="1372"/>
      <c r="J33" s="382">
        <v>36923850000</v>
      </c>
      <c r="K33" s="1401"/>
      <c r="L33" s="1356"/>
      <c r="M33" s="319">
        <v>36923850000</v>
      </c>
      <c r="N33" s="1382"/>
      <c r="O33" s="1384"/>
      <c r="P33" s="1412"/>
      <c r="Q33" s="330">
        <f>+M33</f>
        <v>36923850000</v>
      </c>
      <c r="R33" s="1417"/>
      <c r="S33" s="1408"/>
      <c r="T33" s="1410"/>
      <c r="U33" s="1413"/>
      <c r="V33" s="1415"/>
      <c r="W33" s="1366"/>
      <c r="Y33" s="32">
        <f>+M33*O32</f>
        <v>11815632000</v>
      </c>
    </row>
    <row r="34" spans="1:25" s="10" customFormat="1" ht="24" customHeight="1">
      <c r="A34" s="1351" t="s">
        <v>123</v>
      </c>
      <c r="B34" s="1395" t="s">
        <v>124</v>
      </c>
      <c r="C34" s="1337" t="s">
        <v>89</v>
      </c>
      <c r="D34" s="1339" t="s">
        <v>90</v>
      </c>
      <c r="E34" s="1339" t="s">
        <v>39</v>
      </c>
      <c r="F34" s="1398" t="s">
        <v>125</v>
      </c>
      <c r="G34" s="1422">
        <v>24</v>
      </c>
      <c r="H34" s="1389" t="s">
        <v>126</v>
      </c>
      <c r="I34" s="1371" t="s">
        <v>127</v>
      </c>
      <c r="J34" s="612" t="s">
        <v>117</v>
      </c>
      <c r="K34" s="1400">
        <v>44561</v>
      </c>
      <c r="L34" s="1355" t="s">
        <v>94</v>
      </c>
      <c r="M34" s="313">
        <v>0.10416666666666667</v>
      </c>
      <c r="N34" s="1421">
        <f>+M34/M35</f>
        <v>0.10416666666666667</v>
      </c>
      <c r="O34" s="1414">
        <v>0.39579999999999999</v>
      </c>
      <c r="P34" s="1411">
        <f>IF(O34=0,0,IF(N34&gt;O34,100%,+N34/O34))</f>
        <v>0.26318005726798049</v>
      </c>
      <c r="Q34" s="333">
        <f>+M34+'1er trim'!M34</f>
        <v>0.27796495956873318</v>
      </c>
      <c r="R34" s="1416">
        <f>+Q34/Q35</f>
        <v>0.27796495956873318</v>
      </c>
      <c r="S34" s="1407">
        <f>+O34+'1er trim'!O34:O35</f>
        <v>0.58329999999999993</v>
      </c>
      <c r="T34" s="1409">
        <f>IF(S34=0,0,IF(R34&gt;S34,100%,+R34/S34))</f>
        <v>0.47653859003725907</v>
      </c>
      <c r="U34" s="1413">
        <v>3.3333333333333333E-2</v>
      </c>
      <c r="V34" s="1415">
        <f>+T34*U34</f>
        <v>1.5884619667908634E-2</v>
      </c>
      <c r="W34" s="1432"/>
    </row>
    <row r="35" spans="1:25" s="10" customFormat="1" ht="24" customHeight="1">
      <c r="A35" s="1332"/>
      <c r="B35" s="1335"/>
      <c r="C35" s="1338"/>
      <c r="D35" s="1340"/>
      <c r="E35" s="1340"/>
      <c r="F35" s="1399"/>
      <c r="G35" s="1423"/>
      <c r="H35" s="1390"/>
      <c r="I35" s="1372"/>
      <c r="J35" s="381">
        <v>1</v>
      </c>
      <c r="K35" s="1401"/>
      <c r="L35" s="1356"/>
      <c r="M35" s="314">
        <v>1</v>
      </c>
      <c r="N35" s="1382"/>
      <c r="O35" s="1384"/>
      <c r="P35" s="1412"/>
      <c r="Q35" s="334">
        <f>+M35</f>
        <v>1</v>
      </c>
      <c r="R35" s="1417"/>
      <c r="S35" s="1408"/>
      <c r="T35" s="1410"/>
      <c r="U35" s="1413"/>
      <c r="V35" s="1415"/>
      <c r="W35" s="1433"/>
    </row>
    <row r="36" spans="1:25" s="10" customFormat="1" ht="24" customHeight="1">
      <c r="A36" s="1332"/>
      <c r="B36" s="1335"/>
      <c r="C36" s="1337" t="s">
        <v>89</v>
      </c>
      <c r="D36" s="1339" t="s">
        <v>90</v>
      </c>
      <c r="E36" s="1339" t="s">
        <v>39</v>
      </c>
      <c r="F36" s="1398" t="s">
        <v>125</v>
      </c>
      <c r="G36" s="1422">
        <v>25</v>
      </c>
      <c r="H36" s="1345" t="s">
        <v>128</v>
      </c>
      <c r="I36" s="1371" t="s">
        <v>127</v>
      </c>
      <c r="J36" s="612" t="s">
        <v>117</v>
      </c>
      <c r="K36" s="1400">
        <v>44561</v>
      </c>
      <c r="L36" s="1355" t="s">
        <v>94</v>
      </c>
      <c r="M36" s="313">
        <v>0.28116402116402117</v>
      </c>
      <c r="N36" s="1421">
        <f>+M36/M37</f>
        <v>0.28116402116402117</v>
      </c>
      <c r="O36" s="1414">
        <v>0.55559999999999998</v>
      </c>
      <c r="P36" s="1411">
        <f>IF(O36=0,0,IF(N36&gt;O36,100%,+N36/O36))</f>
        <v>0.50605475371494091</v>
      </c>
      <c r="Q36" s="333">
        <f>+M36+'1er trim'!M36</f>
        <v>0.39227513227513228</v>
      </c>
      <c r="R36" s="1416">
        <f>+Q36/Q37</f>
        <v>0.39227513227513228</v>
      </c>
      <c r="S36" s="1407">
        <f>+O36+'1er trim'!O36:O37</f>
        <v>0.66669999999999996</v>
      </c>
      <c r="T36" s="1409">
        <f>IF(S36=0,0,IF(R36&gt;S36,100%,+R36/S36))</f>
        <v>0.58838327924873601</v>
      </c>
      <c r="U36" s="1413">
        <v>3.3333333333333333E-2</v>
      </c>
      <c r="V36" s="1415">
        <f>+T36*U36</f>
        <v>1.9612775974957867E-2</v>
      </c>
      <c r="W36" s="1430"/>
    </row>
    <row r="37" spans="1:25" s="10" customFormat="1" ht="24" customHeight="1">
      <c r="A37" s="1332"/>
      <c r="B37" s="1335"/>
      <c r="C37" s="1338"/>
      <c r="D37" s="1340"/>
      <c r="E37" s="1340"/>
      <c r="F37" s="1399"/>
      <c r="G37" s="1423"/>
      <c r="H37" s="1346"/>
      <c r="I37" s="1372"/>
      <c r="J37" s="381">
        <v>1</v>
      </c>
      <c r="K37" s="1401"/>
      <c r="L37" s="1356"/>
      <c r="M37" s="314">
        <v>1</v>
      </c>
      <c r="N37" s="1382"/>
      <c r="O37" s="1384"/>
      <c r="P37" s="1412"/>
      <c r="Q37" s="334">
        <f>+M37</f>
        <v>1</v>
      </c>
      <c r="R37" s="1417"/>
      <c r="S37" s="1408"/>
      <c r="T37" s="1410"/>
      <c r="U37" s="1413"/>
      <c r="V37" s="1415"/>
      <c r="W37" s="1431"/>
    </row>
    <row r="38" spans="1:25" s="10" customFormat="1" ht="24" customHeight="1">
      <c r="A38" s="1332"/>
      <c r="B38" s="1335"/>
      <c r="C38" s="1337" t="s">
        <v>89</v>
      </c>
      <c r="D38" s="1339" t="s">
        <v>90</v>
      </c>
      <c r="E38" s="1339" t="s">
        <v>39</v>
      </c>
      <c r="F38" s="1398" t="s">
        <v>125</v>
      </c>
      <c r="G38" s="1422">
        <v>26</v>
      </c>
      <c r="H38" s="1345" t="s">
        <v>129</v>
      </c>
      <c r="I38" s="1339" t="s">
        <v>127</v>
      </c>
      <c r="J38" s="612" t="s">
        <v>117</v>
      </c>
      <c r="K38" s="1400">
        <v>44561</v>
      </c>
      <c r="L38" s="1355" t="s">
        <v>94</v>
      </c>
      <c r="M38" s="313">
        <v>0</v>
      </c>
      <c r="N38" s="1421">
        <f>+M38/M39</f>
        <v>0</v>
      </c>
      <c r="O38" s="1414">
        <v>0.16669999999999999</v>
      </c>
      <c r="P38" s="1411">
        <f>IF(O38=0,0,IF(N38&gt;O38,100%,+N38/O38))</f>
        <v>0</v>
      </c>
      <c r="Q38" s="333">
        <f>+M38+'1er trim'!M38</f>
        <v>8.3333333333333329E-2</v>
      </c>
      <c r="R38" s="1416">
        <f>+Q38/Q39</f>
        <v>8.3333333333333329E-2</v>
      </c>
      <c r="S38" s="1407">
        <f>+O38+'1er trim'!O38:O39</f>
        <v>0.33339999999999997</v>
      </c>
      <c r="T38" s="1409">
        <f>IF(S38=0,0,IF(R38&gt;S38,100%,+R38/S38))</f>
        <v>0.24995000999800041</v>
      </c>
      <c r="U38" s="1413">
        <v>3.3333333333333333E-2</v>
      </c>
      <c r="V38" s="1415">
        <f>+T38*U38</f>
        <v>8.3316669999333459E-3</v>
      </c>
      <c r="W38" s="1428"/>
    </row>
    <row r="39" spans="1:25" s="10" customFormat="1" ht="24" customHeight="1">
      <c r="A39" s="1332"/>
      <c r="B39" s="1335"/>
      <c r="C39" s="1338"/>
      <c r="D39" s="1340"/>
      <c r="E39" s="1340"/>
      <c r="F39" s="1399"/>
      <c r="G39" s="1423"/>
      <c r="H39" s="1346"/>
      <c r="I39" s="1340"/>
      <c r="J39" s="381">
        <v>1</v>
      </c>
      <c r="K39" s="1401"/>
      <c r="L39" s="1356"/>
      <c r="M39" s="314">
        <v>1</v>
      </c>
      <c r="N39" s="1382"/>
      <c r="O39" s="1384"/>
      <c r="P39" s="1412"/>
      <c r="Q39" s="334">
        <f>+M39</f>
        <v>1</v>
      </c>
      <c r="R39" s="1417"/>
      <c r="S39" s="1408"/>
      <c r="T39" s="1410"/>
      <c r="U39" s="1413"/>
      <c r="V39" s="1415"/>
      <c r="W39" s="1429"/>
    </row>
    <row r="40" spans="1:25" s="32" customFormat="1" ht="28.5" customHeight="1">
      <c r="A40" s="1332"/>
      <c r="B40" s="1335"/>
      <c r="C40" s="1369" t="s">
        <v>89</v>
      </c>
      <c r="D40" s="1371" t="s">
        <v>90</v>
      </c>
      <c r="E40" s="1371" t="s">
        <v>39</v>
      </c>
      <c r="F40" s="1424" t="s">
        <v>125</v>
      </c>
      <c r="G40" s="1426">
        <v>27</v>
      </c>
      <c r="H40" s="1389" t="s">
        <v>130</v>
      </c>
      <c r="I40" s="1371" t="s">
        <v>127</v>
      </c>
      <c r="J40" s="612" t="s">
        <v>131</v>
      </c>
      <c r="K40" s="1400">
        <v>44561</v>
      </c>
      <c r="L40" s="1355" t="s">
        <v>94</v>
      </c>
      <c r="M40" s="313">
        <v>0.23369999999999999</v>
      </c>
      <c r="N40" s="1421">
        <f>+M40/M41</f>
        <v>0.23369999999999999</v>
      </c>
      <c r="O40" s="1414">
        <v>0.60640000000000005</v>
      </c>
      <c r="P40" s="1411">
        <f>IF(O40=0,0,IF(N40&gt;O40,100%,+N40/O40))</f>
        <v>0.38538918205804745</v>
      </c>
      <c r="Q40" s="333">
        <f>+M40+'1er trim'!M40</f>
        <v>0.39129999999999998</v>
      </c>
      <c r="R40" s="1416">
        <f>+Q40/Q41</f>
        <v>0.39129999999999998</v>
      </c>
      <c r="S40" s="1405">
        <f>+O40+'1er trim'!O40:O41</f>
        <v>0.76600000000000001</v>
      </c>
      <c r="T40" s="1409">
        <f>IF(S40=0,0,IF(R40&gt;S40,100%,+R40/S40))</f>
        <v>0.51083550913838116</v>
      </c>
      <c r="U40" s="1413">
        <v>3.3333333333333333E-2</v>
      </c>
      <c r="V40" s="1415">
        <f>+T40*U40</f>
        <v>1.7027850304612704E-2</v>
      </c>
      <c r="W40" s="1365"/>
    </row>
    <row r="41" spans="1:25" s="32" customFormat="1" ht="28.5" customHeight="1">
      <c r="A41" s="1333"/>
      <c r="B41" s="1336"/>
      <c r="C41" s="1370"/>
      <c r="D41" s="1372"/>
      <c r="E41" s="1372"/>
      <c r="F41" s="1425"/>
      <c r="G41" s="1427"/>
      <c r="H41" s="1390"/>
      <c r="I41" s="1372"/>
      <c r="J41" s="382" t="s">
        <v>132</v>
      </c>
      <c r="K41" s="1401"/>
      <c r="L41" s="1356"/>
      <c r="M41" s="314">
        <v>1</v>
      </c>
      <c r="N41" s="1382"/>
      <c r="O41" s="1384"/>
      <c r="P41" s="1412"/>
      <c r="Q41" s="334">
        <f>+M41</f>
        <v>1</v>
      </c>
      <c r="R41" s="1417"/>
      <c r="S41" s="1406"/>
      <c r="T41" s="1410"/>
      <c r="U41" s="1413"/>
      <c r="V41" s="1415"/>
      <c r="W41" s="1366"/>
    </row>
    <row r="42" spans="1:25" s="32" customFormat="1" ht="30.75" customHeight="1">
      <c r="A42" s="1367" t="s">
        <v>29</v>
      </c>
      <c r="B42" s="1365" t="s">
        <v>30</v>
      </c>
      <c r="C42" s="1369" t="s">
        <v>31</v>
      </c>
      <c r="D42" s="1424" t="s">
        <v>133</v>
      </c>
      <c r="E42" s="1371" t="s">
        <v>17</v>
      </c>
      <c r="F42" s="1424" t="s">
        <v>33</v>
      </c>
      <c r="G42" s="1426">
        <v>28</v>
      </c>
      <c r="H42" s="1389" t="s">
        <v>134</v>
      </c>
      <c r="I42" s="1371" t="s">
        <v>135</v>
      </c>
      <c r="J42" s="612" t="s">
        <v>117</v>
      </c>
      <c r="K42" s="1400">
        <v>44561</v>
      </c>
      <c r="L42" s="1355" t="s">
        <v>94</v>
      </c>
      <c r="M42" s="315">
        <v>0.17939814814814814</v>
      </c>
      <c r="N42" s="1359">
        <f>+M42/M43</f>
        <v>0.17939814814814814</v>
      </c>
      <c r="O42" s="1414">
        <v>0.18509999999999999</v>
      </c>
      <c r="P42" s="1411">
        <f>IF(O42=0,0,IF(N42&gt;O42,100%,+N42/O42))</f>
        <v>0.96919583008183763</v>
      </c>
      <c r="Q42" s="333">
        <f>+M42+'1er trim'!M42</f>
        <v>0.17939814814814814</v>
      </c>
      <c r="R42" s="1405">
        <f>+Q42/Q43</f>
        <v>0.17939814814814814</v>
      </c>
      <c r="S42" s="1407">
        <f>+O42+'1er trim'!O42:O43</f>
        <v>0.18509999999999999</v>
      </c>
      <c r="T42" s="1409">
        <f>IF(S42=0,0,IF(R42&gt;S42,100%,+R42/S42))</f>
        <v>0.96919583008183763</v>
      </c>
      <c r="U42" s="1413">
        <v>3.3333333333333333E-2</v>
      </c>
      <c r="V42" s="1415">
        <f>+T42*U42</f>
        <v>3.230652766939459E-2</v>
      </c>
      <c r="W42" s="1402"/>
    </row>
    <row r="43" spans="1:25" s="32" customFormat="1" ht="30.75" customHeight="1">
      <c r="A43" s="1368"/>
      <c r="B43" s="1366"/>
      <c r="C43" s="1370"/>
      <c r="D43" s="1425"/>
      <c r="E43" s="1372"/>
      <c r="F43" s="1425"/>
      <c r="G43" s="1427"/>
      <c r="H43" s="1390"/>
      <c r="I43" s="1372"/>
      <c r="J43" s="381">
        <v>1</v>
      </c>
      <c r="K43" s="1401"/>
      <c r="L43" s="1356"/>
      <c r="M43" s="314">
        <v>1</v>
      </c>
      <c r="N43" s="1360"/>
      <c r="O43" s="1384"/>
      <c r="P43" s="1412"/>
      <c r="Q43" s="334">
        <f>+M43</f>
        <v>1</v>
      </c>
      <c r="R43" s="1406"/>
      <c r="S43" s="1408"/>
      <c r="T43" s="1410"/>
      <c r="U43" s="1413"/>
      <c r="V43" s="1415"/>
      <c r="W43" s="1403"/>
    </row>
    <row r="44" spans="1:25" s="10" customFormat="1" ht="24.75" customHeight="1">
      <c r="A44" s="1351" t="s">
        <v>13</v>
      </c>
      <c r="B44" s="1395" t="s">
        <v>88</v>
      </c>
      <c r="C44" s="1337" t="s">
        <v>22</v>
      </c>
      <c r="D44" s="1339" t="s">
        <v>136</v>
      </c>
      <c r="E44" s="1339" t="s">
        <v>137</v>
      </c>
      <c r="F44" s="1398" t="s">
        <v>138</v>
      </c>
      <c r="G44" s="1422">
        <v>29</v>
      </c>
      <c r="H44" s="1345" t="s">
        <v>139</v>
      </c>
      <c r="I44" s="1339" t="s">
        <v>140</v>
      </c>
      <c r="J44" s="612" t="s">
        <v>117</v>
      </c>
      <c r="K44" s="1400">
        <v>44561</v>
      </c>
      <c r="L44" s="1355" t="s">
        <v>94</v>
      </c>
      <c r="M44" s="315">
        <v>0.1353</v>
      </c>
      <c r="N44" s="1359">
        <f>+M44/M45</f>
        <v>0.1353</v>
      </c>
      <c r="O44" s="1359">
        <v>0.29409999999999997</v>
      </c>
      <c r="P44" s="1411">
        <f>IF(O44=0,0,IF(N44&gt;O44,100%,+N44/O44))</f>
        <v>0.46004760285617141</v>
      </c>
      <c r="Q44" s="333">
        <f>+M44+'1er trim'!M44</f>
        <v>0.41180000000000005</v>
      </c>
      <c r="R44" s="1405">
        <f>+Q44/Q45</f>
        <v>0.41180000000000005</v>
      </c>
      <c r="S44" s="1407">
        <f>+O44+'1er trim'!O44:O45</f>
        <v>0.64700000000000002</v>
      </c>
      <c r="T44" s="1409">
        <f>IF(S44=0,0,IF(R44&gt;S44,100%,+R44/S44))</f>
        <v>0.63647604327666163</v>
      </c>
      <c r="U44" s="1413">
        <v>3.3333333333333333E-2</v>
      </c>
      <c r="V44" s="1415">
        <f>+T44*U44</f>
        <v>2.1215868109222054E-2</v>
      </c>
      <c r="W44" s="1418"/>
    </row>
    <row r="45" spans="1:25" s="10" customFormat="1" ht="24.75" customHeight="1">
      <c r="A45" s="1332"/>
      <c r="B45" s="1335"/>
      <c r="C45" s="1338"/>
      <c r="D45" s="1340"/>
      <c r="E45" s="1340"/>
      <c r="F45" s="1399"/>
      <c r="G45" s="1423"/>
      <c r="H45" s="1346"/>
      <c r="I45" s="1340"/>
      <c r="J45" s="381">
        <v>1</v>
      </c>
      <c r="K45" s="1401"/>
      <c r="L45" s="1356"/>
      <c r="M45" s="314">
        <v>1</v>
      </c>
      <c r="N45" s="1360"/>
      <c r="O45" s="1360"/>
      <c r="P45" s="1412"/>
      <c r="Q45" s="334">
        <f>+M45</f>
        <v>1</v>
      </c>
      <c r="R45" s="1406"/>
      <c r="S45" s="1408"/>
      <c r="T45" s="1410"/>
      <c r="U45" s="1413"/>
      <c r="V45" s="1415"/>
      <c r="W45" s="1419"/>
    </row>
    <row r="46" spans="1:25" s="10" customFormat="1" ht="24.75" customHeight="1">
      <c r="A46" s="1332"/>
      <c r="B46" s="1335"/>
      <c r="C46" s="1337" t="s">
        <v>22</v>
      </c>
      <c r="D46" s="1339" t="s">
        <v>141</v>
      </c>
      <c r="E46" s="1339" t="s">
        <v>137</v>
      </c>
      <c r="F46" s="1398" t="s">
        <v>138</v>
      </c>
      <c r="G46" s="1422">
        <v>30</v>
      </c>
      <c r="H46" s="1345" t="s">
        <v>142</v>
      </c>
      <c r="I46" s="1339" t="s">
        <v>140</v>
      </c>
      <c r="J46" s="612" t="s">
        <v>117</v>
      </c>
      <c r="K46" s="1400">
        <v>44561</v>
      </c>
      <c r="L46" s="1355" t="s">
        <v>94</v>
      </c>
      <c r="M46" s="315">
        <v>0</v>
      </c>
      <c r="N46" s="1359">
        <f>+M46/M47</f>
        <v>0</v>
      </c>
      <c r="O46" s="1359">
        <v>0</v>
      </c>
      <c r="P46" s="1411">
        <f>IF(O46=0,0,IF(N46&gt;O46,100%,+N46/O46))</f>
        <v>0</v>
      </c>
      <c r="Q46" s="333">
        <f>+M46+'1er trim'!M46</f>
        <v>0.48333333333333334</v>
      </c>
      <c r="R46" s="1405">
        <f>+Q46/Q47</f>
        <v>0.48333333333333334</v>
      </c>
      <c r="S46" s="1407">
        <f>+O46+'1er trim'!O46:O47</f>
        <v>0.66669999999999996</v>
      </c>
      <c r="T46" s="1409">
        <f>IF(S46=0,0,IF(R46&gt;S46,100%,+R46/S46))</f>
        <v>0.72496375181240946</v>
      </c>
      <c r="U46" s="1413">
        <v>3.3333333333333333E-2</v>
      </c>
      <c r="V46" s="1415">
        <f>+T46*U46</f>
        <v>2.416545839374698E-2</v>
      </c>
      <c r="W46" s="1418"/>
    </row>
    <row r="47" spans="1:25" s="10" customFormat="1" ht="24.75" customHeight="1">
      <c r="A47" s="1333"/>
      <c r="B47" s="1336"/>
      <c r="C47" s="1338"/>
      <c r="D47" s="1340"/>
      <c r="E47" s="1340"/>
      <c r="F47" s="1399"/>
      <c r="G47" s="1423"/>
      <c r="H47" s="1346"/>
      <c r="I47" s="1340"/>
      <c r="J47" s="381">
        <v>1</v>
      </c>
      <c r="K47" s="1401"/>
      <c r="L47" s="1356"/>
      <c r="M47" s="314">
        <v>1</v>
      </c>
      <c r="N47" s="1360"/>
      <c r="O47" s="1360"/>
      <c r="P47" s="1412"/>
      <c r="Q47" s="334">
        <f>+M47</f>
        <v>1</v>
      </c>
      <c r="R47" s="1406"/>
      <c r="S47" s="1408"/>
      <c r="T47" s="1410"/>
      <c r="U47" s="1364"/>
      <c r="V47" s="1415"/>
      <c r="W47" s="1419"/>
    </row>
    <row r="48" spans="1:25" s="32" customFormat="1" ht="26.25">
      <c r="A48" s="31"/>
      <c r="C48" s="33"/>
      <c r="D48" s="33"/>
      <c r="E48" s="33"/>
      <c r="F48" s="34"/>
      <c r="G48" s="35"/>
      <c r="H48" s="1454" t="s">
        <v>214</v>
      </c>
      <c r="I48" s="1455"/>
      <c r="J48" s="1455"/>
      <c r="K48" s="1455"/>
      <c r="L48" s="1455"/>
      <c r="M48" s="1455"/>
      <c r="N48" s="236">
        <f>AVERAGE(N6:N47)</f>
        <v>0.11630083053597835</v>
      </c>
      <c r="O48" s="236">
        <f>AVERAGE(O6:O47)</f>
        <v>0.25329095238095239</v>
      </c>
      <c r="P48" s="426">
        <f>IF(O48=0,0,IF(N48&gt;O48,100%,N48/O48))</f>
        <v>0.45915904000021529</v>
      </c>
      <c r="Q48" s="320"/>
      <c r="R48" s="236">
        <f>AVERAGE(R6:R47)</f>
        <v>0.44339429729508978</v>
      </c>
      <c r="S48" s="236">
        <f>AVERAGE(S6:S47)</f>
        <v>0.62175047619047608</v>
      </c>
      <c r="T48" s="426">
        <f>IF(S48=0,0,IF(R48&gt;S48,100%,R48/S48))</f>
        <v>0.71313865332570159</v>
      </c>
      <c r="U48" s="237">
        <f>SUM(U6:U47)</f>
        <v>0.99999999999999989</v>
      </c>
      <c r="V48" s="237">
        <f>SUM(V6:V47)</f>
        <v>0.57584028343893834</v>
      </c>
    </row>
    <row r="49" spans="1:18" s="32" customFormat="1" ht="26.25">
      <c r="A49" s="31"/>
      <c r="C49" s="33"/>
      <c r="D49" s="33"/>
      <c r="E49" s="33"/>
      <c r="F49" s="34"/>
      <c r="G49" s="35"/>
      <c r="H49" s="36"/>
      <c r="I49" s="36"/>
      <c r="J49" s="36"/>
      <c r="K49" s="36"/>
      <c r="L49" s="36"/>
      <c r="M49" s="36"/>
      <c r="N49" s="324"/>
      <c r="O49" s="324"/>
      <c r="Q49" s="36"/>
      <c r="R49" s="324"/>
    </row>
    <row r="50" spans="1:18" s="32" customFormat="1" ht="26.25">
      <c r="A50" s="31"/>
      <c r="C50" s="33"/>
      <c r="D50" s="33"/>
      <c r="E50" s="33"/>
      <c r="F50" s="34"/>
      <c r="G50" s="35"/>
      <c r="H50" s="36"/>
      <c r="I50" s="36"/>
      <c r="J50" s="36"/>
      <c r="K50" s="36"/>
      <c r="L50" s="36"/>
      <c r="M50" s="36"/>
      <c r="N50" s="324"/>
      <c r="O50" s="324"/>
      <c r="Q50" s="36"/>
      <c r="R50" s="324"/>
    </row>
    <row r="51" spans="1:18" s="32" customFormat="1" ht="26.25">
      <c r="A51" s="31"/>
      <c r="C51" s="33"/>
      <c r="D51" s="33"/>
      <c r="E51" s="33"/>
      <c r="F51" s="34"/>
      <c r="G51" s="35"/>
      <c r="H51" s="36"/>
      <c r="I51" s="36"/>
      <c r="J51" s="36"/>
      <c r="K51" s="36"/>
      <c r="L51" s="36"/>
      <c r="M51" s="36"/>
      <c r="N51" s="324"/>
      <c r="O51" s="324"/>
      <c r="Q51" s="36"/>
      <c r="R51" s="324"/>
    </row>
    <row r="52" spans="1:18" s="32" customFormat="1" ht="26.25">
      <c r="A52" s="31"/>
      <c r="C52" s="33"/>
      <c r="D52" s="33"/>
      <c r="E52" s="33"/>
      <c r="F52" s="34"/>
      <c r="G52" s="35"/>
      <c r="H52" s="36"/>
      <c r="I52" s="36"/>
      <c r="J52" s="36"/>
      <c r="K52" s="36"/>
      <c r="L52" s="36"/>
      <c r="M52" s="36"/>
      <c r="N52" s="324"/>
      <c r="O52" s="324"/>
      <c r="Q52" s="36"/>
      <c r="R52" s="324"/>
    </row>
    <row r="53" spans="1:18" s="32" customFormat="1" ht="26.25">
      <c r="A53" s="31"/>
      <c r="C53" s="33"/>
      <c r="D53" s="33"/>
      <c r="E53" s="33"/>
      <c r="F53" s="34"/>
      <c r="G53" s="35"/>
      <c r="H53" s="36"/>
      <c r="I53" s="36"/>
      <c r="J53" s="36"/>
      <c r="K53" s="36"/>
      <c r="L53" s="36"/>
      <c r="M53" s="36"/>
      <c r="N53" s="324"/>
      <c r="O53" s="324"/>
      <c r="Q53" s="36"/>
      <c r="R53" s="324"/>
    </row>
    <row r="54" spans="1:18" s="32" customFormat="1" ht="26.25">
      <c r="A54" s="31"/>
      <c r="C54" s="33"/>
      <c r="D54" s="33"/>
      <c r="E54" s="33"/>
      <c r="F54" s="34"/>
      <c r="G54" s="35"/>
      <c r="H54" s="36"/>
      <c r="I54" s="36"/>
      <c r="J54" s="36"/>
      <c r="K54" s="36"/>
      <c r="L54" s="36"/>
      <c r="M54" s="36"/>
      <c r="N54" s="324"/>
      <c r="O54" s="324"/>
      <c r="Q54" s="36"/>
      <c r="R54" s="324"/>
    </row>
    <row r="55" spans="1:18" s="32" customFormat="1" ht="26.25">
      <c r="A55" s="31"/>
      <c r="C55" s="33"/>
      <c r="D55" s="33"/>
      <c r="E55" s="33"/>
      <c r="F55" s="34"/>
      <c r="G55" s="37"/>
      <c r="N55" s="324"/>
      <c r="O55" s="324"/>
      <c r="R55" s="324"/>
    </row>
    <row r="56" spans="1:18" s="32" customFormat="1">
      <c r="A56" s="38"/>
      <c r="C56" s="33"/>
      <c r="D56" s="33"/>
      <c r="E56" s="33"/>
      <c r="F56" s="34"/>
      <c r="G56" s="39"/>
      <c r="N56" s="324"/>
      <c r="O56" s="324"/>
      <c r="R56" s="324"/>
    </row>
    <row r="57" spans="1:18" s="32" customFormat="1">
      <c r="A57" s="38"/>
      <c r="C57" s="33"/>
      <c r="D57" s="33"/>
      <c r="E57" s="33"/>
      <c r="F57" s="34"/>
      <c r="G57" s="39"/>
      <c r="N57" s="324"/>
      <c r="O57" s="324"/>
      <c r="R57" s="324"/>
    </row>
    <row r="58" spans="1:18" s="32" customFormat="1">
      <c r="A58" s="38"/>
      <c r="C58" s="33"/>
      <c r="D58" s="33"/>
      <c r="E58" s="33"/>
      <c r="F58" s="34"/>
      <c r="G58" s="39"/>
      <c r="N58" s="324"/>
      <c r="O58" s="324"/>
      <c r="R58" s="324"/>
    </row>
    <row r="59" spans="1:18">
      <c r="A59" s="62"/>
      <c r="F59" s="40"/>
    </row>
    <row r="60" spans="1:18">
      <c r="A60" s="62"/>
      <c r="F60" s="40"/>
    </row>
    <row r="61" spans="1:18">
      <c r="A61" s="62"/>
      <c r="F61" s="40"/>
    </row>
    <row r="62" spans="1:18">
      <c r="A62" s="62"/>
      <c r="F62" s="40"/>
    </row>
    <row r="63" spans="1:18">
      <c r="A63" s="62"/>
      <c r="F63" s="40"/>
    </row>
    <row r="64" spans="1:18">
      <c r="A64" s="62"/>
      <c r="F64" s="40"/>
    </row>
    <row r="65" spans="1:6">
      <c r="A65" s="62"/>
      <c r="F65" s="40"/>
    </row>
    <row r="66" spans="1:6">
      <c r="A66" s="62"/>
      <c r="F66" s="40"/>
    </row>
    <row r="67" spans="1:6">
      <c r="A67" s="62"/>
      <c r="F67" s="40"/>
    </row>
    <row r="68" spans="1:6">
      <c r="A68" s="62"/>
      <c r="F68" s="40"/>
    </row>
    <row r="69" spans="1:6">
      <c r="A69" s="62"/>
    </row>
    <row r="70" spans="1:6">
      <c r="A70" s="62"/>
    </row>
    <row r="71" spans="1:6">
      <c r="A71" s="62"/>
    </row>
  </sheetData>
  <autoFilter ref="A5:AA48" xr:uid="{00000000-0009-0000-0000-000001000000}">
    <filterColumn colId="6" showButton="0"/>
  </autoFilter>
  <mergeCells count="251">
    <mergeCell ref="H48:M48"/>
    <mergeCell ref="A1:W1"/>
    <mergeCell ref="A2:W2"/>
    <mergeCell ref="U4:U5"/>
    <mergeCell ref="V4:V5"/>
    <mergeCell ref="W4:W5"/>
    <mergeCell ref="A6:A8"/>
    <mergeCell ref="B6:B8"/>
    <mergeCell ref="C7:C8"/>
    <mergeCell ref="D7:D8"/>
    <mergeCell ref="E7:E8"/>
    <mergeCell ref="F7:F8"/>
    <mergeCell ref="G7:G8"/>
    <mergeCell ref="A4:B4"/>
    <mergeCell ref="C4:F4"/>
    <mergeCell ref="G4:H5"/>
    <mergeCell ref="I4:I5"/>
    <mergeCell ref="J4:J5"/>
    <mergeCell ref="K4:K5"/>
    <mergeCell ref="L4:L5"/>
    <mergeCell ref="Q4:T4"/>
    <mergeCell ref="W7:W8"/>
    <mergeCell ref="A14:A19"/>
    <mergeCell ref="B14:B19"/>
    <mergeCell ref="H7:H8"/>
    <mergeCell ref="I7:I8"/>
    <mergeCell ref="K7:K8"/>
    <mergeCell ref="L7:L8"/>
    <mergeCell ref="R7:R8"/>
    <mergeCell ref="S7:S8"/>
    <mergeCell ref="A21:A22"/>
    <mergeCell ref="B21:B22"/>
    <mergeCell ref="A23:A24"/>
    <mergeCell ref="B23:B24"/>
    <mergeCell ref="C23:C24"/>
    <mergeCell ref="D23:D24"/>
    <mergeCell ref="I23:I24"/>
    <mergeCell ref="K23:K24"/>
    <mergeCell ref="T7:T8"/>
    <mergeCell ref="U7:U8"/>
    <mergeCell ref="V7:V8"/>
    <mergeCell ref="W23:W24"/>
    <mergeCell ref="A26:A27"/>
    <mergeCell ref="B26:B27"/>
    <mergeCell ref="C26:C27"/>
    <mergeCell ref="D26:D27"/>
    <mergeCell ref="E26:E27"/>
    <mergeCell ref="F26:F27"/>
    <mergeCell ref="G26:G27"/>
    <mergeCell ref="H26:H27"/>
    <mergeCell ref="I26:I27"/>
    <mergeCell ref="L23:L24"/>
    <mergeCell ref="R23:R24"/>
    <mergeCell ref="S23:S24"/>
    <mergeCell ref="T23:T24"/>
    <mergeCell ref="U23:U24"/>
    <mergeCell ref="V23:V24"/>
    <mergeCell ref="P23:P24"/>
    <mergeCell ref="E23:E24"/>
    <mergeCell ref="F23:F24"/>
    <mergeCell ref="G23:G24"/>
    <mergeCell ref="H23:H24"/>
    <mergeCell ref="W26:W27"/>
    <mergeCell ref="A28:A29"/>
    <mergeCell ref="B28:B29"/>
    <mergeCell ref="A30:A33"/>
    <mergeCell ref="B30:B33"/>
    <mergeCell ref="C30:C31"/>
    <mergeCell ref="D30:D31"/>
    <mergeCell ref="E30:E31"/>
    <mergeCell ref="F30:F31"/>
    <mergeCell ref="K26:K27"/>
    <mergeCell ref="L26:L27"/>
    <mergeCell ref="R26:R27"/>
    <mergeCell ref="S26:S27"/>
    <mergeCell ref="T26:T27"/>
    <mergeCell ref="U26:U27"/>
    <mergeCell ref="N26:N27"/>
    <mergeCell ref="O26:O27"/>
    <mergeCell ref="P26:P27"/>
    <mergeCell ref="S30:S31"/>
    <mergeCell ref="T30:T31"/>
    <mergeCell ref="U30:U31"/>
    <mergeCell ref="V30:V31"/>
    <mergeCell ref="W30:W31"/>
    <mergeCell ref="C32:C33"/>
    <mergeCell ref="D32:D33"/>
    <mergeCell ref="E32:E33"/>
    <mergeCell ref="F32:F33"/>
    <mergeCell ref="G32:G33"/>
    <mergeCell ref="G30:G31"/>
    <mergeCell ref="H30:H31"/>
    <mergeCell ref="I30:I31"/>
    <mergeCell ref="K30:K31"/>
    <mergeCell ref="L30:L31"/>
    <mergeCell ref="R30:R31"/>
    <mergeCell ref="N30:N31"/>
    <mergeCell ref="O30:O31"/>
    <mergeCell ref="P30:P31"/>
    <mergeCell ref="T32:T33"/>
    <mergeCell ref="U32:U33"/>
    <mergeCell ref="V32:V33"/>
    <mergeCell ref="W32:W33"/>
    <mergeCell ref="L32:L33"/>
    <mergeCell ref="R32:R33"/>
    <mergeCell ref="S32:S33"/>
    <mergeCell ref="N32:N33"/>
    <mergeCell ref="O32:O33"/>
    <mergeCell ref="P32:P33"/>
    <mergeCell ref="A34:A41"/>
    <mergeCell ref="B34:B41"/>
    <mergeCell ref="C34:C35"/>
    <mergeCell ref="D34:D35"/>
    <mergeCell ref="E34:E35"/>
    <mergeCell ref="F34:F35"/>
    <mergeCell ref="H32:H33"/>
    <mergeCell ref="I32:I33"/>
    <mergeCell ref="K32:K33"/>
    <mergeCell ref="C38:C39"/>
    <mergeCell ref="D38:D39"/>
    <mergeCell ref="E38:E39"/>
    <mergeCell ref="F38:F39"/>
    <mergeCell ref="G38:G39"/>
    <mergeCell ref="H38:H39"/>
    <mergeCell ref="I36:I37"/>
    <mergeCell ref="K36:K37"/>
    <mergeCell ref="C40:C41"/>
    <mergeCell ref="D40:D41"/>
    <mergeCell ref="E40:E41"/>
    <mergeCell ref="F40:F41"/>
    <mergeCell ref="G40:G41"/>
    <mergeCell ref="H40:H41"/>
    <mergeCell ref="I40:I41"/>
    <mergeCell ref="N34:N35"/>
    <mergeCell ref="O34:O35"/>
    <mergeCell ref="P34:P35"/>
    <mergeCell ref="T36:T37"/>
    <mergeCell ref="U36:U37"/>
    <mergeCell ref="V36:V37"/>
    <mergeCell ref="W36:W37"/>
    <mergeCell ref="L36:L37"/>
    <mergeCell ref="R36:R37"/>
    <mergeCell ref="S36:S37"/>
    <mergeCell ref="N36:N37"/>
    <mergeCell ref="O36:O37"/>
    <mergeCell ref="P36:P37"/>
    <mergeCell ref="U34:U35"/>
    <mergeCell ref="V34:V35"/>
    <mergeCell ref="W34:W35"/>
    <mergeCell ref="C36:C37"/>
    <mergeCell ref="D36:D37"/>
    <mergeCell ref="E36:E37"/>
    <mergeCell ref="F36:F37"/>
    <mergeCell ref="G36:G37"/>
    <mergeCell ref="G34:G35"/>
    <mergeCell ref="H34:H35"/>
    <mergeCell ref="I34:I35"/>
    <mergeCell ref="K34:K35"/>
    <mergeCell ref="H36:H37"/>
    <mergeCell ref="W38:W39"/>
    <mergeCell ref="I38:I39"/>
    <mergeCell ref="K38:K39"/>
    <mergeCell ref="L38:L39"/>
    <mergeCell ref="R38:R39"/>
    <mergeCell ref="S38:S39"/>
    <mergeCell ref="T38:T39"/>
    <mergeCell ref="N38:N39"/>
    <mergeCell ref="O38:O39"/>
    <mergeCell ref="P38:P39"/>
    <mergeCell ref="W40:W41"/>
    <mergeCell ref="K40:K41"/>
    <mergeCell ref="L40:L41"/>
    <mergeCell ref="R40:R41"/>
    <mergeCell ref="S40:S41"/>
    <mergeCell ref="T40:T41"/>
    <mergeCell ref="U40:U41"/>
    <mergeCell ref="N40:N41"/>
    <mergeCell ref="O40:O41"/>
    <mergeCell ref="P40:P41"/>
    <mergeCell ref="A44:A47"/>
    <mergeCell ref="B44:B47"/>
    <mergeCell ref="C44:C45"/>
    <mergeCell ref="D44:D45"/>
    <mergeCell ref="E44:E45"/>
    <mergeCell ref="F44:F45"/>
    <mergeCell ref="G44:G45"/>
    <mergeCell ref="I42:I43"/>
    <mergeCell ref="K42:K43"/>
    <mergeCell ref="A42:A43"/>
    <mergeCell ref="B42:B43"/>
    <mergeCell ref="C42:C43"/>
    <mergeCell ref="D42:D43"/>
    <mergeCell ref="E42:E43"/>
    <mergeCell ref="F42:F43"/>
    <mergeCell ref="G42:G43"/>
    <mergeCell ref="H42:H43"/>
    <mergeCell ref="C46:C47"/>
    <mergeCell ref="D46:D47"/>
    <mergeCell ref="E46:E47"/>
    <mergeCell ref="F46:F47"/>
    <mergeCell ref="G46:G47"/>
    <mergeCell ref="H46:H47"/>
    <mergeCell ref="H44:H45"/>
    <mergeCell ref="I44:I45"/>
    <mergeCell ref="K44:K45"/>
    <mergeCell ref="I46:I47"/>
    <mergeCell ref="K46:K47"/>
    <mergeCell ref="V46:V47"/>
    <mergeCell ref="W46:W47"/>
    <mergeCell ref="M4:P4"/>
    <mergeCell ref="N7:N8"/>
    <mergeCell ref="O7:O8"/>
    <mergeCell ref="P7:P8"/>
    <mergeCell ref="N23:N24"/>
    <mergeCell ref="O23:O24"/>
    <mergeCell ref="V44:V45"/>
    <mergeCell ref="W44:W45"/>
    <mergeCell ref="R44:R45"/>
    <mergeCell ref="S44:S45"/>
    <mergeCell ref="N44:N45"/>
    <mergeCell ref="O44:O45"/>
    <mergeCell ref="P44:P45"/>
    <mergeCell ref="U42:U43"/>
    <mergeCell ref="V42:V43"/>
    <mergeCell ref="W42:W43"/>
    <mergeCell ref="S34:S35"/>
    <mergeCell ref="T34:T35"/>
    <mergeCell ref="V26:V27"/>
    <mergeCell ref="L46:L47"/>
    <mergeCell ref="R46:R47"/>
    <mergeCell ref="S46:S47"/>
    <mergeCell ref="T46:T47"/>
    <mergeCell ref="N46:N47"/>
    <mergeCell ref="O46:O47"/>
    <mergeCell ref="P46:P47"/>
    <mergeCell ref="T44:T45"/>
    <mergeCell ref="U44:U45"/>
    <mergeCell ref="L44:L45"/>
    <mergeCell ref="U46:U47"/>
    <mergeCell ref="L42:L43"/>
    <mergeCell ref="R42:R43"/>
    <mergeCell ref="S42:S43"/>
    <mergeCell ref="T42:T43"/>
    <mergeCell ref="N42:N43"/>
    <mergeCell ref="O42:O43"/>
    <mergeCell ref="P42:P43"/>
    <mergeCell ref="V40:V41"/>
    <mergeCell ref="U38:U39"/>
    <mergeCell ref="V38:V39"/>
    <mergeCell ref="L34:L35"/>
    <mergeCell ref="R34:R35"/>
  </mergeCells>
  <conditionalFormatting sqref="T6">
    <cfRule type="iconSet" priority="20">
      <iconSet iconSet="3TrafficLights2">
        <cfvo type="percent" val="0"/>
        <cfvo type="num" val="0.6"/>
        <cfvo type="num" val="0.8"/>
      </iconSet>
    </cfRule>
  </conditionalFormatting>
  <conditionalFormatting sqref="T7:T8">
    <cfRule type="iconSet" priority="19">
      <iconSet iconSet="3TrafficLights2">
        <cfvo type="percent" val="0"/>
        <cfvo type="num" val="0.6"/>
        <cfvo type="num" val="0.8"/>
      </iconSet>
    </cfRule>
  </conditionalFormatting>
  <conditionalFormatting sqref="T9:T22">
    <cfRule type="iconSet" priority="18">
      <iconSet iconSet="3TrafficLights2">
        <cfvo type="percent" val="0"/>
        <cfvo type="num" val="0.6"/>
        <cfvo type="num" val="0.8"/>
      </iconSet>
    </cfRule>
  </conditionalFormatting>
  <conditionalFormatting sqref="T25">
    <cfRule type="iconSet" priority="17">
      <iconSet iconSet="3TrafficLights2">
        <cfvo type="percent" val="0"/>
        <cfvo type="num" val="0.6"/>
        <cfvo type="num" val="0.8"/>
      </iconSet>
    </cfRule>
  </conditionalFormatting>
  <conditionalFormatting sqref="T28:T29">
    <cfRule type="iconSet" priority="16">
      <iconSet iconSet="3TrafficLights2">
        <cfvo type="percent" val="0"/>
        <cfvo type="num" val="0.6"/>
        <cfvo type="num" val="0.8"/>
      </iconSet>
    </cfRule>
  </conditionalFormatting>
  <conditionalFormatting sqref="T23:T24">
    <cfRule type="iconSet" priority="15">
      <iconSet iconSet="3TrafficLights2">
        <cfvo type="percent" val="0"/>
        <cfvo type="num" val="0.6"/>
        <cfvo type="num" val="0.8"/>
      </iconSet>
    </cfRule>
  </conditionalFormatting>
  <conditionalFormatting sqref="T26:T27">
    <cfRule type="iconSet" priority="14">
      <iconSet iconSet="3TrafficLights2">
        <cfvo type="percent" val="0"/>
        <cfvo type="num" val="0.6"/>
        <cfvo type="num" val="0.8"/>
      </iconSet>
    </cfRule>
  </conditionalFormatting>
  <conditionalFormatting sqref="T30:T31">
    <cfRule type="iconSet" priority="13">
      <iconSet iconSet="3TrafficLights2">
        <cfvo type="percent" val="0"/>
        <cfvo type="num" val="0.6"/>
        <cfvo type="num" val="0.8"/>
      </iconSet>
    </cfRule>
  </conditionalFormatting>
  <conditionalFormatting sqref="T32:T47">
    <cfRule type="iconSet" priority="12">
      <iconSet iconSet="3TrafficLights2">
        <cfvo type="percent" val="0"/>
        <cfvo type="num" val="0.6"/>
        <cfvo type="num" val="0.8"/>
      </iconSet>
    </cfRule>
  </conditionalFormatting>
  <conditionalFormatting sqref="P6">
    <cfRule type="iconSet" priority="11">
      <iconSet iconSet="3TrafficLights2">
        <cfvo type="percent" val="0"/>
        <cfvo type="num" val="0.6"/>
        <cfvo type="num" val="0.8"/>
      </iconSet>
    </cfRule>
  </conditionalFormatting>
  <conditionalFormatting sqref="P7:P8">
    <cfRule type="iconSet" priority="10">
      <iconSet iconSet="3TrafficLights2">
        <cfvo type="percent" val="0"/>
        <cfvo type="num" val="0.6"/>
        <cfvo type="num" val="0.8"/>
      </iconSet>
    </cfRule>
  </conditionalFormatting>
  <conditionalFormatting sqref="P9:P22">
    <cfRule type="iconSet" priority="9">
      <iconSet iconSet="3TrafficLights2">
        <cfvo type="percent" val="0"/>
        <cfvo type="num" val="0.6"/>
        <cfvo type="num" val="0.8"/>
      </iconSet>
    </cfRule>
  </conditionalFormatting>
  <conditionalFormatting sqref="P25">
    <cfRule type="iconSet" priority="8">
      <iconSet iconSet="3TrafficLights2">
        <cfvo type="percent" val="0"/>
        <cfvo type="num" val="0.6"/>
        <cfvo type="num" val="0.8"/>
      </iconSet>
    </cfRule>
  </conditionalFormatting>
  <conditionalFormatting sqref="P28:P29">
    <cfRule type="iconSet" priority="7">
      <iconSet iconSet="3TrafficLights2">
        <cfvo type="percent" val="0"/>
        <cfvo type="num" val="0.6"/>
        <cfvo type="num" val="0.8"/>
      </iconSet>
    </cfRule>
  </conditionalFormatting>
  <conditionalFormatting sqref="P23:P24">
    <cfRule type="iconSet" priority="6">
      <iconSet iconSet="3TrafficLights2">
        <cfvo type="percent" val="0"/>
        <cfvo type="num" val="0.6"/>
        <cfvo type="num" val="0.8"/>
      </iconSet>
    </cfRule>
  </conditionalFormatting>
  <conditionalFormatting sqref="P26:P27">
    <cfRule type="iconSet" priority="5">
      <iconSet iconSet="3TrafficLights2">
        <cfvo type="percent" val="0"/>
        <cfvo type="num" val="0.6"/>
        <cfvo type="num" val="0.8"/>
      </iconSet>
    </cfRule>
  </conditionalFormatting>
  <conditionalFormatting sqref="P30:P31">
    <cfRule type="iconSet" priority="4">
      <iconSet iconSet="3TrafficLights2">
        <cfvo type="percent" val="0"/>
        <cfvo type="num" val="0.6"/>
        <cfvo type="num" val="0.8"/>
      </iconSet>
    </cfRule>
  </conditionalFormatting>
  <conditionalFormatting sqref="P32:P47">
    <cfRule type="iconSet" priority="3">
      <iconSet iconSet="3TrafficLights2">
        <cfvo type="percent" val="0"/>
        <cfvo type="num" val="0.6"/>
        <cfvo type="num" val="0.8"/>
      </iconSet>
    </cfRule>
  </conditionalFormatting>
  <conditionalFormatting sqref="P48">
    <cfRule type="iconSet" priority="2">
      <iconSet iconSet="3TrafficLights2">
        <cfvo type="percent" val="0"/>
        <cfvo type="num" val="0.6"/>
        <cfvo type="num" val="0.8"/>
      </iconSet>
    </cfRule>
  </conditionalFormatting>
  <conditionalFormatting sqref="T48">
    <cfRule type="iconSet" priority="1">
      <iconSet iconSet="3TrafficLights2">
        <cfvo type="percent" val="0"/>
        <cfvo type="num" val="0.6"/>
        <cfvo type="num" val="0.8"/>
      </iconSet>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71"/>
  <sheetViews>
    <sheetView topLeftCell="G1" workbookViewId="0">
      <pane xSplit="6" ySplit="5" topLeftCell="M39" activePane="bottomRight" state="frozen"/>
      <selection activeCell="J26" sqref="A26:XFD27"/>
      <selection pane="topRight" activeCell="J26" sqref="A26:XFD27"/>
      <selection pane="bottomLeft" activeCell="J26" sqref="A26:XFD27"/>
      <selection pane="bottomRight" activeCell="Q7" sqref="Q7"/>
    </sheetView>
  </sheetViews>
  <sheetFormatPr baseColWidth="10" defaultRowHeight="28.5" outlineLevelCol="1"/>
  <cols>
    <col min="1" max="1" width="10.75" style="61" customWidth="1" outlineLevel="1"/>
    <col min="2" max="2" width="21.625" style="61" customWidth="1" outlineLevel="1"/>
    <col min="3" max="5" width="15.625" style="1" customWidth="1" outlineLevel="1"/>
    <col min="6" max="6" width="15.625" style="61" customWidth="1" outlineLevel="1"/>
    <col min="7" max="7" width="4.125" style="2" bestFit="1" customWidth="1"/>
    <col min="8" max="8" width="40.625" style="61" customWidth="1"/>
    <col min="9" max="9" width="20" style="61" customWidth="1"/>
    <col min="10" max="10" width="20.125" style="61" customWidth="1"/>
    <col min="11" max="12" width="14.875" style="61" customWidth="1"/>
    <col min="13" max="13" width="14.125" style="61" customWidth="1"/>
    <col min="14" max="14" width="11" style="61"/>
    <col min="15" max="15" width="11" style="322"/>
    <col min="16" max="16" width="11" style="61"/>
    <col min="17" max="17" width="16.125" style="61" customWidth="1"/>
    <col min="18" max="22" width="11" style="61"/>
    <col min="23" max="23" width="26.875" style="61" customWidth="1"/>
    <col min="24" max="25" width="14.375" style="61" bestFit="1" customWidth="1"/>
    <col min="26" max="16384" width="11" style="61"/>
  </cols>
  <sheetData>
    <row r="1" spans="1:26" ht="26.25" customHeight="1">
      <c r="A1" s="1312" t="s">
        <v>0</v>
      </c>
      <c r="B1" s="1312"/>
      <c r="C1" s="1312"/>
      <c r="D1" s="1312"/>
      <c r="E1" s="1312"/>
      <c r="F1" s="1312"/>
      <c r="G1" s="1312"/>
      <c r="H1" s="1312"/>
      <c r="I1" s="1312"/>
      <c r="J1" s="1312"/>
      <c r="K1" s="1312"/>
      <c r="L1" s="1312"/>
      <c r="M1" s="1312"/>
      <c r="N1" s="1312"/>
      <c r="O1" s="1312"/>
      <c r="P1" s="1312"/>
      <c r="Q1" s="1312"/>
      <c r="R1" s="1312"/>
      <c r="S1" s="1312"/>
      <c r="T1" s="1312"/>
      <c r="U1" s="1312"/>
      <c r="V1" s="1312"/>
      <c r="W1" s="1312"/>
    </row>
    <row r="2" spans="1:26" ht="26.25" customHeight="1">
      <c r="A2" s="1313" t="s">
        <v>635</v>
      </c>
      <c r="B2" s="1313"/>
      <c r="C2" s="1313"/>
      <c r="D2" s="1313"/>
      <c r="E2" s="1313"/>
      <c r="F2" s="1313"/>
      <c r="G2" s="1313"/>
      <c r="H2" s="1313"/>
      <c r="I2" s="1313"/>
      <c r="J2" s="1313"/>
      <c r="K2" s="1313"/>
      <c r="L2" s="1313"/>
      <c r="M2" s="1313"/>
      <c r="N2" s="1313"/>
      <c r="O2" s="1313"/>
      <c r="P2" s="1313"/>
      <c r="Q2" s="1313"/>
      <c r="R2" s="1313"/>
      <c r="S2" s="1313"/>
      <c r="T2" s="1313"/>
      <c r="U2" s="1313"/>
      <c r="V2" s="1313"/>
      <c r="W2" s="1313"/>
    </row>
    <row r="3" spans="1:26" ht="26.25" customHeight="1" thickBot="1"/>
    <row r="4" spans="1:26" ht="32.25" customHeight="1" thickBot="1">
      <c r="A4" s="1314" t="s">
        <v>1</v>
      </c>
      <c r="B4" s="1315"/>
      <c r="C4" s="1316" t="s">
        <v>2</v>
      </c>
      <c r="D4" s="1317"/>
      <c r="E4" s="1317"/>
      <c r="F4" s="1317"/>
      <c r="G4" s="1318" t="s">
        <v>3</v>
      </c>
      <c r="H4" s="1319"/>
      <c r="I4" s="1322" t="s">
        <v>4</v>
      </c>
      <c r="J4" s="1322" t="s">
        <v>5</v>
      </c>
      <c r="K4" s="1324" t="s">
        <v>6</v>
      </c>
      <c r="L4" s="1324" t="s">
        <v>6</v>
      </c>
      <c r="M4" s="1420" t="s">
        <v>634</v>
      </c>
      <c r="N4" s="1420"/>
      <c r="O4" s="1420"/>
      <c r="P4" s="1420"/>
      <c r="Q4" s="1420" t="s">
        <v>636</v>
      </c>
      <c r="R4" s="1420"/>
      <c r="S4" s="1420"/>
      <c r="T4" s="1420"/>
      <c r="U4" s="1329" t="s">
        <v>154</v>
      </c>
      <c r="V4" s="1329" t="s">
        <v>155</v>
      </c>
      <c r="W4" s="1329" t="s">
        <v>143</v>
      </c>
    </row>
    <row r="5" spans="1:26" ht="60.75" thickBot="1">
      <c r="A5" s="3" t="s">
        <v>7</v>
      </c>
      <c r="B5" s="294" t="s">
        <v>8</v>
      </c>
      <c r="C5" s="294" t="s">
        <v>9</v>
      </c>
      <c r="D5" s="294" t="s">
        <v>10</v>
      </c>
      <c r="E5" s="294" t="s">
        <v>11</v>
      </c>
      <c r="F5" s="294" t="s">
        <v>12</v>
      </c>
      <c r="G5" s="1320"/>
      <c r="H5" s="1321"/>
      <c r="I5" s="1323"/>
      <c r="J5" s="1323"/>
      <c r="K5" s="1325"/>
      <c r="L5" s="1325"/>
      <c r="M5" s="41" t="s">
        <v>144</v>
      </c>
      <c r="N5" s="42" t="s">
        <v>145</v>
      </c>
      <c r="O5" s="323" t="s">
        <v>146</v>
      </c>
      <c r="P5" s="305" t="s">
        <v>147</v>
      </c>
      <c r="Q5" s="41" t="s">
        <v>144</v>
      </c>
      <c r="R5" s="42" t="s">
        <v>631</v>
      </c>
      <c r="S5" s="41" t="s">
        <v>632</v>
      </c>
      <c r="T5" s="43" t="s">
        <v>633</v>
      </c>
      <c r="U5" s="1330"/>
      <c r="V5" s="1330"/>
      <c r="W5" s="1330"/>
    </row>
    <row r="6" spans="1:26" s="32" customFormat="1" ht="57" customHeight="1" thickTop="1">
      <c r="A6" s="1331" t="s">
        <v>13</v>
      </c>
      <c r="B6" s="1334" t="s">
        <v>14</v>
      </c>
      <c r="C6" s="408" t="s">
        <v>15</v>
      </c>
      <c r="D6" s="251" t="s">
        <v>16</v>
      </c>
      <c r="E6" s="251" t="s">
        <v>17</v>
      </c>
      <c r="F6" s="907" t="s">
        <v>18</v>
      </c>
      <c r="G6" s="724">
        <v>1</v>
      </c>
      <c r="H6" s="411" t="s">
        <v>19</v>
      </c>
      <c r="I6" s="251" t="s">
        <v>20</v>
      </c>
      <c r="J6" s="232" t="s">
        <v>21</v>
      </c>
      <c r="K6" s="233">
        <v>44561</v>
      </c>
      <c r="L6" s="233" t="s">
        <v>94</v>
      </c>
      <c r="M6" s="306">
        <v>0.48145831613096618</v>
      </c>
      <c r="N6" s="325">
        <f>+M6</f>
        <v>0.48145831613096618</v>
      </c>
      <c r="O6" s="325">
        <v>0.50570000000000004</v>
      </c>
      <c r="P6" s="308">
        <f>IF(O6=0,0,IF(N6&gt;O6,100%,N6/O6))</f>
        <v>0.95206311277628264</v>
      </c>
      <c r="Q6" s="326">
        <f>+M6+'2do trim'!Q6</f>
        <v>0.53866101670240429</v>
      </c>
      <c r="R6" s="884">
        <f>+Q6</f>
        <v>0.53866101670240429</v>
      </c>
      <c r="S6" s="884">
        <f>+O6+'2do trim'!S6</f>
        <v>0.64284285714285716</v>
      </c>
      <c r="T6" s="883">
        <f>IF(S6=0,0,IF(R6&gt;S6,100%,R6/S6))</f>
        <v>0.83793575788724861</v>
      </c>
      <c r="U6" s="238">
        <v>3.3333333333333333E-2</v>
      </c>
      <c r="V6" s="106">
        <f>+T6*U6</f>
        <v>2.7931191929574953E-2</v>
      </c>
      <c r="W6" s="239"/>
      <c r="Y6" s="32" t="s">
        <v>1288</v>
      </c>
    </row>
    <row r="7" spans="1:26" s="32" customFormat="1" ht="26.25" customHeight="1">
      <c r="A7" s="1332"/>
      <c r="B7" s="1335"/>
      <c r="C7" s="1369" t="s">
        <v>22</v>
      </c>
      <c r="D7" s="1371" t="s">
        <v>23</v>
      </c>
      <c r="E7" s="1371" t="s">
        <v>24</v>
      </c>
      <c r="F7" s="1424" t="s">
        <v>25</v>
      </c>
      <c r="G7" s="1440">
        <v>2</v>
      </c>
      <c r="H7" s="1389" t="s">
        <v>26</v>
      </c>
      <c r="I7" s="1371" t="s">
        <v>27</v>
      </c>
      <c r="J7" s="611" t="s">
        <v>28</v>
      </c>
      <c r="K7" s="1400">
        <v>44561</v>
      </c>
      <c r="L7" s="1355" t="s">
        <v>94</v>
      </c>
      <c r="M7" s="316">
        <v>26684285629</v>
      </c>
      <c r="N7" s="1357">
        <f>+M7/M8</f>
        <v>0.47645376262493433</v>
      </c>
      <c r="O7" s="1359">
        <v>0.27</v>
      </c>
      <c r="P7" s="1411">
        <f>IF(O7=0,0,IF(N7&gt;O7,100%,+N7/O7))</f>
        <v>1</v>
      </c>
      <c r="Q7" s="329">
        <f>+M7+'2do trim'!Q7</f>
        <v>41081477340</v>
      </c>
      <c r="R7" s="1407">
        <f>+Q7/Q8</f>
        <v>0.73351877299506696</v>
      </c>
      <c r="S7" s="1407">
        <f>+O7+'2do trim'!O7:S8</f>
        <v>0.75</v>
      </c>
      <c r="T7" s="1409">
        <f>IF(S7=0,0,IF(R7&gt;S7,100%,+R7/S7))</f>
        <v>0.97802503066008928</v>
      </c>
      <c r="U7" s="1413">
        <v>3.3333333333333333E-2</v>
      </c>
      <c r="V7" s="1415">
        <f>+T7*U7</f>
        <v>3.2600834355336311E-2</v>
      </c>
      <c r="W7" s="1458"/>
      <c r="X7" s="799"/>
      <c r="Y7" s="32" t="s">
        <v>1288</v>
      </c>
    </row>
    <row r="8" spans="1:26" s="32" customFormat="1" ht="26.25" customHeight="1">
      <c r="A8" s="1333"/>
      <c r="B8" s="1336"/>
      <c r="C8" s="1370"/>
      <c r="D8" s="1372"/>
      <c r="E8" s="1372"/>
      <c r="F8" s="1425"/>
      <c r="G8" s="1441"/>
      <c r="H8" s="1390"/>
      <c r="I8" s="1372"/>
      <c r="J8" s="378">
        <f>47064694000+8940340000</f>
        <v>56005034000</v>
      </c>
      <c r="K8" s="1401"/>
      <c r="L8" s="1356"/>
      <c r="M8" s="317">
        <v>56006034000</v>
      </c>
      <c r="N8" s="1358"/>
      <c r="O8" s="1360"/>
      <c r="P8" s="1412"/>
      <c r="Q8" s="330">
        <f>+M8</f>
        <v>56006034000</v>
      </c>
      <c r="R8" s="1408"/>
      <c r="S8" s="1408"/>
      <c r="T8" s="1410"/>
      <c r="U8" s="1413"/>
      <c r="V8" s="1415"/>
      <c r="W8" s="1350"/>
      <c r="Y8" s="32" t="s">
        <v>1288</v>
      </c>
    </row>
    <row r="9" spans="1:26" s="32" customFormat="1" ht="71.25">
      <c r="A9" s="800" t="s">
        <v>29</v>
      </c>
      <c r="B9" s="801" t="s">
        <v>30</v>
      </c>
      <c r="C9" s="408" t="s">
        <v>31</v>
      </c>
      <c r="D9" s="251" t="s">
        <v>32</v>
      </c>
      <c r="E9" s="251" t="s">
        <v>17</v>
      </c>
      <c r="F9" s="802" t="s">
        <v>33</v>
      </c>
      <c r="G9" s="724">
        <v>3</v>
      </c>
      <c r="H9" s="411" t="s">
        <v>34</v>
      </c>
      <c r="I9" s="251" t="s">
        <v>35</v>
      </c>
      <c r="J9" s="232" t="s">
        <v>36</v>
      </c>
      <c r="K9" s="233">
        <v>44255</v>
      </c>
      <c r="L9" s="233" t="s">
        <v>67</v>
      </c>
      <c r="M9" s="309">
        <v>0</v>
      </c>
      <c r="N9" s="298">
        <f t="shared" ref="N9:N17" si="0">+M9</f>
        <v>0</v>
      </c>
      <c r="O9" s="788">
        <v>0</v>
      </c>
      <c r="P9" s="792">
        <f t="shared" ref="P9:P22" si="1">IF(O9=0,0,IF(N9&gt;O9,100%,N9/O9))</f>
        <v>0</v>
      </c>
      <c r="Q9" s="326">
        <f>+M9+'2do trim'!Q9</f>
        <v>1</v>
      </c>
      <c r="R9" s="327">
        <f t="shared" ref="R9:R22" si="2">+Q9</f>
        <v>1</v>
      </c>
      <c r="S9" s="327">
        <f>+O9+'2do trim'!S9</f>
        <v>1</v>
      </c>
      <c r="T9" s="791">
        <f t="shared" ref="T9:T22" si="3">IF(S9=0,0,IF(R9&gt;S9,100%,R9/S9))</f>
        <v>1</v>
      </c>
      <c r="U9" s="793">
        <v>3.3333333333333333E-2</v>
      </c>
      <c r="V9" s="794">
        <f t="shared" ref="V9:V22" si="4">+T9*U9</f>
        <v>3.3333333333333333E-2</v>
      </c>
      <c r="W9" s="52"/>
      <c r="Y9" s="32" t="s">
        <v>1288</v>
      </c>
    </row>
    <row r="10" spans="1:26" s="32" customFormat="1" ht="81.75" customHeight="1">
      <c r="A10" s="722" t="s">
        <v>13</v>
      </c>
      <c r="B10" s="723" t="s">
        <v>14</v>
      </c>
      <c r="C10" s="687" t="s">
        <v>37</v>
      </c>
      <c r="D10" s="255" t="s">
        <v>38</v>
      </c>
      <c r="E10" s="255" t="s">
        <v>39</v>
      </c>
      <c r="F10" s="803" t="s">
        <v>40</v>
      </c>
      <c r="G10" s="689">
        <v>4</v>
      </c>
      <c r="H10" s="352" t="s">
        <v>41</v>
      </c>
      <c r="I10" s="255" t="s">
        <v>42</v>
      </c>
      <c r="J10" s="234" t="s">
        <v>36</v>
      </c>
      <c r="K10" s="235">
        <v>44255</v>
      </c>
      <c r="L10" s="233" t="s">
        <v>67</v>
      </c>
      <c r="M10" s="309">
        <v>0</v>
      </c>
      <c r="N10" s="298">
        <f t="shared" si="0"/>
        <v>0</v>
      </c>
      <c r="O10" s="788">
        <v>0</v>
      </c>
      <c r="P10" s="792">
        <f t="shared" si="1"/>
        <v>0</v>
      </c>
      <c r="Q10" s="326">
        <f>+M10+'2do trim'!Q10</f>
        <v>1</v>
      </c>
      <c r="R10" s="327">
        <f t="shared" si="2"/>
        <v>1</v>
      </c>
      <c r="S10" s="327">
        <f>+O10+'2do trim'!S10</f>
        <v>1</v>
      </c>
      <c r="T10" s="791">
        <f t="shared" si="3"/>
        <v>1</v>
      </c>
      <c r="U10" s="793">
        <v>3.3333333333333333E-2</v>
      </c>
      <c r="V10" s="794">
        <f t="shared" si="4"/>
        <v>3.3333333333333333E-2</v>
      </c>
      <c r="W10" s="52"/>
      <c r="Y10" s="32" t="s">
        <v>1288</v>
      </c>
    </row>
    <row r="11" spans="1:26" s="32" customFormat="1" ht="57">
      <c r="A11" s="722" t="s">
        <v>29</v>
      </c>
      <c r="B11" s="723" t="s">
        <v>30</v>
      </c>
      <c r="C11" s="687" t="s">
        <v>22</v>
      </c>
      <c r="D11" s="255" t="s">
        <v>43</v>
      </c>
      <c r="E11" s="255" t="s">
        <v>24</v>
      </c>
      <c r="F11" s="803" t="s">
        <v>44</v>
      </c>
      <c r="G11" s="689">
        <v>5</v>
      </c>
      <c r="H11" s="352" t="s">
        <v>45</v>
      </c>
      <c r="I11" s="255" t="s">
        <v>46</v>
      </c>
      <c r="J11" s="234" t="s">
        <v>36</v>
      </c>
      <c r="K11" s="235">
        <v>44377</v>
      </c>
      <c r="L11" s="235" t="s">
        <v>76</v>
      </c>
      <c r="M11" s="309">
        <v>0</v>
      </c>
      <c r="N11" s="298">
        <f t="shared" si="0"/>
        <v>0</v>
      </c>
      <c r="O11" s="788">
        <v>0</v>
      </c>
      <c r="P11" s="792">
        <f t="shared" si="1"/>
        <v>0</v>
      </c>
      <c r="Q11" s="326">
        <f>+M11+'2do trim'!Q11</f>
        <v>1</v>
      </c>
      <c r="R11" s="327">
        <f t="shared" si="2"/>
        <v>1</v>
      </c>
      <c r="S11" s="327">
        <f>+O11+'2do trim'!S11</f>
        <v>1</v>
      </c>
      <c r="T11" s="791">
        <f t="shared" si="3"/>
        <v>1</v>
      </c>
      <c r="U11" s="793">
        <v>3.3333333333333333E-2</v>
      </c>
      <c r="V11" s="794">
        <f t="shared" si="4"/>
        <v>3.3333333333333333E-2</v>
      </c>
      <c r="W11" s="52"/>
      <c r="Y11" s="32" t="s">
        <v>1288</v>
      </c>
    </row>
    <row r="12" spans="1:26" s="32" customFormat="1" ht="76.5">
      <c r="A12" s="804" t="s">
        <v>47</v>
      </c>
      <c r="B12" s="805" t="s">
        <v>48</v>
      </c>
      <c r="C12" s="687" t="s">
        <v>49</v>
      </c>
      <c r="D12" s="255" t="s">
        <v>50</v>
      </c>
      <c r="E12" s="255" t="s">
        <v>51</v>
      </c>
      <c r="F12" s="803" t="s">
        <v>52</v>
      </c>
      <c r="G12" s="689">
        <v>6</v>
      </c>
      <c r="H12" s="352" t="s">
        <v>53</v>
      </c>
      <c r="I12" s="255" t="s">
        <v>54</v>
      </c>
      <c r="J12" s="234" t="s">
        <v>36</v>
      </c>
      <c r="K12" s="235">
        <v>44255</v>
      </c>
      <c r="L12" s="233" t="s">
        <v>67</v>
      </c>
      <c r="M12" s="309">
        <v>0</v>
      </c>
      <c r="N12" s="298">
        <f t="shared" si="0"/>
        <v>0</v>
      </c>
      <c r="O12" s="788">
        <v>0</v>
      </c>
      <c r="P12" s="792">
        <f t="shared" si="1"/>
        <v>0</v>
      </c>
      <c r="Q12" s="326">
        <f>+M12+'2do trim'!Q12</f>
        <v>1</v>
      </c>
      <c r="R12" s="327">
        <f t="shared" si="2"/>
        <v>1</v>
      </c>
      <c r="S12" s="327">
        <f>+O12+'2do trim'!S12</f>
        <v>1</v>
      </c>
      <c r="T12" s="791">
        <f t="shared" si="3"/>
        <v>1</v>
      </c>
      <c r="U12" s="793">
        <v>3.3333333333333333E-2</v>
      </c>
      <c r="V12" s="794">
        <f t="shared" si="4"/>
        <v>3.3333333333333333E-2</v>
      </c>
      <c r="W12" s="52"/>
      <c r="Y12" s="32" t="s">
        <v>1288</v>
      </c>
    </row>
    <row r="13" spans="1:26" s="32" customFormat="1" ht="90" customHeight="1">
      <c r="A13" s="722" t="s">
        <v>13</v>
      </c>
      <c r="B13" s="723" t="s">
        <v>14</v>
      </c>
      <c r="C13" s="687" t="s">
        <v>55</v>
      </c>
      <c r="D13" s="255" t="s">
        <v>55</v>
      </c>
      <c r="E13" s="255" t="s">
        <v>55</v>
      </c>
      <c r="F13" s="803" t="s">
        <v>18</v>
      </c>
      <c r="G13" s="689">
        <v>7</v>
      </c>
      <c r="H13" s="352" t="s">
        <v>56</v>
      </c>
      <c r="I13" s="255" t="s">
        <v>57</v>
      </c>
      <c r="J13" s="234" t="s">
        <v>36</v>
      </c>
      <c r="K13" s="235">
        <v>44255</v>
      </c>
      <c r="L13" s="233" t="s">
        <v>67</v>
      </c>
      <c r="M13" s="309">
        <v>0</v>
      </c>
      <c r="N13" s="298">
        <f t="shared" si="0"/>
        <v>0</v>
      </c>
      <c r="O13" s="788">
        <v>0</v>
      </c>
      <c r="P13" s="792">
        <f t="shared" si="1"/>
        <v>0</v>
      </c>
      <c r="Q13" s="326">
        <f>+M13+'2do trim'!Q13</f>
        <v>1</v>
      </c>
      <c r="R13" s="327">
        <f t="shared" si="2"/>
        <v>1</v>
      </c>
      <c r="S13" s="327">
        <f>+O13+'2do trim'!S13</f>
        <v>1</v>
      </c>
      <c r="T13" s="791">
        <f t="shared" si="3"/>
        <v>1</v>
      </c>
      <c r="U13" s="793">
        <v>3.3333333333333333E-2</v>
      </c>
      <c r="V13" s="794">
        <f t="shared" si="4"/>
        <v>3.3333333333333333E-2</v>
      </c>
      <c r="W13" s="52"/>
      <c r="Y13" s="32" t="s">
        <v>1288</v>
      </c>
    </row>
    <row r="14" spans="1:26" s="32" customFormat="1" ht="51">
      <c r="A14" s="1367" t="s">
        <v>47</v>
      </c>
      <c r="B14" s="1450" t="s">
        <v>48</v>
      </c>
      <c r="C14" s="687" t="s">
        <v>15</v>
      </c>
      <c r="D14" s="255" t="s">
        <v>58</v>
      </c>
      <c r="E14" s="255" t="s">
        <v>17</v>
      </c>
      <c r="F14" s="803" t="s">
        <v>18</v>
      </c>
      <c r="G14" s="689">
        <v>8</v>
      </c>
      <c r="H14" s="352" t="s">
        <v>59</v>
      </c>
      <c r="I14" s="255" t="s">
        <v>60</v>
      </c>
      <c r="J14" s="234" t="s">
        <v>36</v>
      </c>
      <c r="K14" s="235">
        <v>44255</v>
      </c>
      <c r="L14" s="233" t="s">
        <v>67</v>
      </c>
      <c r="M14" s="309">
        <v>0</v>
      </c>
      <c r="N14" s="298">
        <f t="shared" si="0"/>
        <v>0</v>
      </c>
      <c r="O14" s="788">
        <v>0</v>
      </c>
      <c r="P14" s="792">
        <f t="shared" si="1"/>
        <v>0</v>
      </c>
      <c r="Q14" s="326">
        <f>+M14+'2do trim'!Q14</f>
        <v>1</v>
      </c>
      <c r="R14" s="327">
        <f t="shared" si="2"/>
        <v>1</v>
      </c>
      <c r="S14" s="327">
        <f>+O14+'2do trim'!S14</f>
        <v>1</v>
      </c>
      <c r="T14" s="791">
        <f t="shared" si="3"/>
        <v>1</v>
      </c>
      <c r="U14" s="793">
        <v>3.3333333333333333E-2</v>
      </c>
      <c r="V14" s="794">
        <f t="shared" si="4"/>
        <v>3.3333333333333333E-2</v>
      </c>
      <c r="W14" s="52"/>
      <c r="Y14" s="32" t="s">
        <v>1288</v>
      </c>
    </row>
    <row r="15" spans="1:26" s="36" customFormat="1" ht="51">
      <c r="A15" s="1459"/>
      <c r="B15" s="1460"/>
      <c r="C15" s="804" t="s">
        <v>61</v>
      </c>
      <c r="D15" s="234" t="s">
        <v>62</v>
      </c>
      <c r="E15" s="255" t="s">
        <v>17</v>
      </c>
      <c r="F15" s="806" t="s">
        <v>63</v>
      </c>
      <c r="G15" s="689">
        <v>9</v>
      </c>
      <c r="H15" s="352" t="s">
        <v>64</v>
      </c>
      <c r="I15" s="255" t="s">
        <v>65</v>
      </c>
      <c r="J15" s="234" t="s">
        <v>66</v>
      </c>
      <c r="K15" s="240" t="s">
        <v>67</v>
      </c>
      <c r="L15" s="240" t="s">
        <v>67</v>
      </c>
      <c r="M15" s="309">
        <v>0</v>
      </c>
      <c r="N15" s="298">
        <f t="shared" si="0"/>
        <v>0</v>
      </c>
      <c r="O15" s="788">
        <v>0</v>
      </c>
      <c r="P15" s="792">
        <f t="shared" si="1"/>
        <v>0</v>
      </c>
      <c r="Q15" s="326">
        <f>+M15+'2do trim'!Q15</f>
        <v>1</v>
      </c>
      <c r="R15" s="327">
        <f t="shared" si="2"/>
        <v>1</v>
      </c>
      <c r="S15" s="327">
        <f>+O15+'2do trim'!S15</f>
        <v>1</v>
      </c>
      <c r="T15" s="791">
        <f t="shared" si="3"/>
        <v>1</v>
      </c>
      <c r="U15" s="793">
        <v>3.3333333333333333E-2</v>
      </c>
      <c r="V15" s="794">
        <f t="shared" si="4"/>
        <v>3.3333333333333333E-2</v>
      </c>
      <c r="W15" s="239"/>
      <c r="Y15" s="32" t="s">
        <v>1288</v>
      </c>
      <c r="Z15" s="32"/>
    </row>
    <row r="16" spans="1:26" s="36" customFormat="1" ht="28.5" customHeight="1">
      <c r="A16" s="1459"/>
      <c r="B16" s="1460"/>
      <c r="C16" s="687" t="s">
        <v>15</v>
      </c>
      <c r="D16" s="255" t="s">
        <v>58</v>
      </c>
      <c r="E16" s="255" t="s">
        <v>17</v>
      </c>
      <c r="F16" s="803" t="s">
        <v>68</v>
      </c>
      <c r="G16" s="689">
        <v>10</v>
      </c>
      <c r="H16" s="352" t="s">
        <v>69</v>
      </c>
      <c r="I16" s="255" t="s">
        <v>70</v>
      </c>
      <c r="J16" s="241" t="s">
        <v>71</v>
      </c>
      <c r="K16" s="240" t="s">
        <v>67</v>
      </c>
      <c r="L16" s="240" t="s">
        <v>67</v>
      </c>
      <c r="M16" s="309">
        <v>0</v>
      </c>
      <c r="N16" s="298">
        <f t="shared" si="0"/>
        <v>0</v>
      </c>
      <c r="O16" s="788">
        <v>0</v>
      </c>
      <c r="P16" s="792">
        <f t="shared" si="1"/>
        <v>0</v>
      </c>
      <c r="Q16" s="326">
        <f>+M16+'2do trim'!Q16</f>
        <v>1</v>
      </c>
      <c r="R16" s="327">
        <f t="shared" si="2"/>
        <v>1</v>
      </c>
      <c r="S16" s="327">
        <f>+O16+'2do trim'!S16</f>
        <v>1</v>
      </c>
      <c r="T16" s="791">
        <f t="shared" si="3"/>
        <v>1</v>
      </c>
      <c r="U16" s="793">
        <v>3.3333333333333333E-2</v>
      </c>
      <c r="V16" s="794">
        <f t="shared" si="4"/>
        <v>3.3333333333333333E-2</v>
      </c>
      <c r="W16" s="239"/>
      <c r="Y16" s="32" t="s">
        <v>1288</v>
      </c>
      <c r="Z16" s="32"/>
    </row>
    <row r="17" spans="1:26" s="774" customFormat="1" ht="76.5">
      <c r="A17" s="1459"/>
      <c r="B17" s="1460"/>
      <c r="C17" s="687" t="s">
        <v>49</v>
      </c>
      <c r="D17" s="255" t="s">
        <v>50</v>
      </c>
      <c r="E17" s="255" t="s">
        <v>51</v>
      </c>
      <c r="F17" s="688" t="s">
        <v>52</v>
      </c>
      <c r="G17" s="689">
        <v>11</v>
      </c>
      <c r="H17" s="353" t="s">
        <v>72</v>
      </c>
      <c r="I17" s="255" t="s">
        <v>60</v>
      </c>
      <c r="J17" s="234" t="s">
        <v>73</v>
      </c>
      <c r="K17" s="240" t="s">
        <v>67</v>
      </c>
      <c r="L17" s="240" t="s">
        <v>67</v>
      </c>
      <c r="M17" s="309">
        <v>0</v>
      </c>
      <c r="N17" s="298">
        <f t="shared" si="0"/>
        <v>0</v>
      </c>
      <c r="O17" s="788">
        <v>0</v>
      </c>
      <c r="P17" s="792">
        <f t="shared" si="1"/>
        <v>0</v>
      </c>
      <c r="Q17" s="326">
        <f>+M17+'2do trim'!Q17</f>
        <v>0.7</v>
      </c>
      <c r="R17" s="327">
        <f t="shared" si="2"/>
        <v>0.7</v>
      </c>
      <c r="S17" s="327">
        <f>+O17+'2do trim'!S17</f>
        <v>1</v>
      </c>
      <c r="T17" s="791">
        <f t="shared" si="3"/>
        <v>0.7</v>
      </c>
      <c r="U17" s="793">
        <v>3.3333333333333333E-2</v>
      </c>
      <c r="V17" s="794">
        <f t="shared" si="4"/>
        <v>2.3333333333333331E-2</v>
      </c>
      <c r="W17" s="239" t="s">
        <v>1225</v>
      </c>
      <c r="Y17" s="32" t="s">
        <v>1288</v>
      </c>
      <c r="Z17" s="32" t="s">
        <v>1289</v>
      </c>
    </row>
    <row r="18" spans="1:26" s="36" customFormat="1" ht="76.5">
      <c r="A18" s="1459"/>
      <c r="B18" s="1460"/>
      <c r="C18" s="687" t="s">
        <v>49</v>
      </c>
      <c r="D18" s="255" t="s">
        <v>50</v>
      </c>
      <c r="E18" s="255" t="s">
        <v>51</v>
      </c>
      <c r="F18" s="688" t="s">
        <v>52</v>
      </c>
      <c r="G18" s="689">
        <v>12</v>
      </c>
      <c r="H18" s="353" t="s">
        <v>74</v>
      </c>
      <c r="I18" s="255" t="s">
        <v>60</v>
      </c>
      <c r="J18" s="242" t="s">
        <v>75</v>
      </c>
      <c r="K18" s="240" t="s">
        <v>76</v>
      </c>
      <c r="L18" s="240" t="s">
        <v>76</v>
      </c>
      <c r="M18" s="309">
        <v>0.6</v>
      </c>
      <c r="N18" s="298">
        <f>+M18</f>
        <v>0.6</v>
      </c>
      <c r="O18" s="788">
        <v>0</v>
      </c>
      <c r="P18" s="792">
        <f t="shared" si="1"/>
        <v>0</v>
      </c>
      <c r="Q18" s="326">
        <f>+M18+'2do trim'!Q18</f>
        <v>0.6</v>
      </c>
      <c r="R18" s="327">
        <f>+Q18</f>
        <v>0.6</v>
      </c>
      <c r="S18" s="327">
        <f>+O18+'2do trim'!S18</f>
        <v>1</v>
      </c>
      <c r="T18" s="791">
        <f t="shared" si="3"/>
        <v>0.6</v>
      </c>
      <c r="U18" s="793">
        <v>3.3333333333333333E-2</v>
      </c>
      <c r="V18" s="794">
        <f t="shared" si="4"/>
        <v>0.02</v>
      </c>
      <c r="W18" s="239" t="s">
        <v>1153</v>
      </c>
      <c r="Y18" s="32" t="s">
        <v>1288</v>
      </c>
      <c r="Z18" s="32" t="s">
        <v>1290</v>
      </c>
    </row>
    <row r="19" spans="1:26" s="36" customFormat="1" ht="43.5" customHeight="1">
      <c r="A19" s="1368"/>
      <c r="B19" s="1451"/>
      <c r="C19" s="687" t="s">
        <v>49</v>
      </c>
      <c r="D19" s="255" t="s">
        <v>50</v>
      </c>
      <c r="E19" s="255" t="s">
        <v>51</v>
      </c>
      <c r="F19" s="688" t="s">
        <v>52</v>
      </c>
      <c r="G19" s="775">
        <v>13</v>
      </c>
      <c r="H19" s="776" t="s">
        <v>77</v>
      </c>
      <c r="I19" s="777" t="s">
        <v>60</v>
      </c>
      <c r="J19" s="778" t="s">
        <v>78</v>
      </c>
      <c r="K19" s="603" t="s">
        <v>76</v>
      </c>
      <c r="L19" s="603" t="s">
        <v>76</v>
      </c>
      <c r="M19" s="604">
        <v>0</v>
      </c>
      <c r="N19" s="779">
        <f>+M19</f>
        <v>0</v>
      </c>
      <c r="O19" s="787">
        <v>0</v>
      </c>
      <c r="P19" s="605">
        <f t="shared" si="1"/>
        <v>0</v>
      </c>
      <c r="Q19" s="606">
        <f>+M19+'2do trim'!Q19</f>
        <v>0</v>
      </c>
      <c r="R19" s="607">
        <f>+Q19</f>
        <v>0</v>
      </c>
      <c r="S19" s="607">
        <f>+O19+'2do trim'!S19</f>
        <v>1</v>
      </c>
      <c r="T19" s="790">
        <f t="shared" si="3"/>
        <v>0</v>
      </c>
      <c r="U19" s="780">
        <v>3.3333333333333333E-2</v>
      </c>
      <c r="V19" s="781">
        <f t="shared" si="4"/>
        <v>0</v>
      </c>
      <c r="W19" s="782" t="s">
        <v>1226</v>
      </c>
      <c r="Y19" s="32" t="s">
        <v>1288</v>
      </c>
      <c r="Z19" s="32" t="s">
        <v>1291</v>
      </c>
    </row>
    <row r="20" spans="1:26" s="32" customFormat="1" ht="58.5" customHeight="1">
      <c r="A20" s="722" t="s">
        <v>13</v>
      </c>
      <c r="B20" s="723" t="s">
        <v>14</v>
      </c>
      <c r="C20" s="687" t="s">
        <v>55</v>
      </c>
      <c r="D20" s="255" t="s">
        <v>55</v>
      </c>
      <c r="E20" s="255" t="s">
        <v>55</v>
      </c>
      <c r="F20" s="688" t="s">
        <v>18</v>
      </c>
      <c r="G20" s="724">
        <v>14</v>
      </c>
      <c r="H20" s="725" t="s">
        <v>79</v>
      </c>
      <c r="I20" s="251" t="s">
        <v>80</v>
      </c>
      <c r="J20" s="726" t="s">
        <v>81</v>
      </c>
      <c r="K20" s="727" t="s">
        <v>82</v>
      </c>
      <c r="L20" s="727" t="s">
        <v>82</v>
      </c>
      <c r="M20" s="306">
        <v>0</v>
      </c>
      <c r="N20" s="307">
        <f>+M20</f>
        <v>0</v>
      </c>
      <c r="O20" s="325">
        <v>1</v>
      </c>
      <c r="P20" s="308">
        <f t="shared" si="1"/>
        <v>0</v>
      </c>
      <c r="Q20" s="728">
        <f>+M20+'2do trim'!Q20</f>
        <v>0</v>
      </c>
      <c r="R20" s="729">
        <f t="shared" si="2"/>
        <v>0</v>
      </c>
      <c r="S20" s="729">
        <f>+O20+'2do trim'!S20</f>
        <v>1</v>
      </c>
      <c r="T20" s="661">
        <f t="shared" si="3"/>
        <v>0</v>
      </c>
      <c r="U20" s="252">
        <v>3.3333333333333333E-2</v>
      </c>
      <c r="V20" s="253">
        <f t="shared" si="4"/>
        <v>0</v>
      </c>
      <c r="W20" s="414" t="s">
        <v>777</v>
      </c>
      <c r="Y20" s="32" t="s">
        <v>1288</v>
      </c>
      <c r="Z20" s="32" t="s">
        <v>1292</v>
      </c>
    </row>
    <row r="21" spans="1:26" s="32" customFormat="1" ht="63" customHeight="1">
      <c r="A21" s="1367" t="s">
        <v>47</v>
      </c>
      <c r="B21" s="1450" t="s">
        <v>48</v>
      </c>
      <c r="C21" s="687" t="s">
        <v>49</v>
      </c>
      <c r="D21" s="255" t="s">
        <v>50</v>
      </c>
      <c r="E21" s="255" t="s">
        <v>51</v>
      </c>
      <c r="F21" s="688" t="s">
        <v>52</v>
      </c>
      <c r="G21" s="689">
        <v>15</v>
      </c>
      <c r="H21" s="353" t="s">
        <v>83</v>
      </c>
      <c r="I21" s="255" t="s">
        <v>70</v>
      </c>
      <c r="J21" s="242" t="s">
        <v>84</v>
      </c>
      <c r="K21" s="240" t="s">
        <v>85</v>
      </c>
      <c r="L21" s="240" t="s">
        <v>85</v>
      </c>
      <c r="M21" s="309">
        <v>0</v>
      </c>
      <c r="N21" s="298">
        <f>+M21</f>
        <v>0</v>
      </c>
      <c r="O21" s="788">
        <v>0</v>
      </c>
      <c r="P21" s="792">
        <f t="shared" si="1"/>
        <v>0</v>
      </c>
      <c r="Q21" s="326">
        <f>+M21+'2do trim'!Q21</f>
        <v>0</v>
      </c>
      <c r="R21" s="327">
        <f t="shared" si="2"/>
        <v>0</v>
      </c>
      <c r="S21" s="327">
        <f>+O21+'2do trim'!S21</f>
        <v>0</v>
      </c>
      <c r="T21" s="791">
        <f t="shared" si="3"/>
        <v>0</v>
      </c>
      <c r="U21" s="785">
        <v>3.3333333333333333E-2</v>
      </c>
      <c r="V21" s="786">
        <f t="shared" si="4"/>
        <v>0</v>
      </c>
      <c r="W21" s="239"/>
      <c r="Y21" s="32" t="s">
        <v>1288</v>
      </c>
    </row>
    <row r="22" spans="1:26" s="32" customFormat="1" ht="76.5">
      <c r="A22" s="1368"/>
      <c r="B22" s="1451"/>
      <c r="C22" s="687" t="s">
        <v>49</v>
      </c>
      <c r="D22" s="255" t="s">
        <v>50</v>
      </c>
      <c r="E22" s="255" t="s">
        <v>51</v>
      </c>
      <c r="F22" s="688" t="s">
        <v>52</v>
      </c>
      <c r="G22" s="689">
        <v>16</v>
      </c>
      <c r="H22" s="353" t="s">
        <v>86</v>
      </c>
      <c r="I22" s="255" t="s">
        <v>70</v>
      </c>
      <c r="J22" s="242" t="s">
        <v>87</v>
      </c>
      <c r="K22" s="240" t="s">
        <v>85</v>
      </c>
      <c r="L22" s="240" t="s">
        <v>85</v>
      </c>
      <c r="M22" s="309">
        <v>0</v>
      </c>
      <c r="N22" s="298">
        <f>+M22</f>
        <v>0</v>
      </c>
      <c r="O22" s="788">
        <v>0</v>
      </c>
      <c r="P22" s="792">
        <f t="shared" si="1"/>
        <v>0</v>
      </c>
      <c r="Q22" s="326">
        <f>+M22+'2do trim'!Q22</f>
        <v>0</v>
      </c>
      <c r="R22" s="327">
        <f t="shared" si="2"/>
        <v>0</v>
      </c>
      <c r="S22" s="327">
        <f>+O22+'2do trim'!S22</f>
        <v>0</v>
      </c>
      <c r="T22" s="791">
        <f t="shared" si="3"/>
        <v>0</v>
      </c>
      <c r="U22" s="793">
        <v>3.3333333333333333E-2</v>
      </c>
      <c r="V22" s="794">
        <f t="shared" si="4"/>
        <v>0</v>
      </c>
      <c r="W22" s="239"/>
      <c r="Y22" s="32" t="s">
        <v>1288</v>
      </c>
    </row>
    <row r="23" spans="1:26" s="32" customFormat="1" ht="40.5" customHeight="1">
      <c r="A23" s="1448" t="s">
        <v>13</v>
      </c>
      <c r="B23" s="1450" t="s">
        <v>88</v>
      </c>
      <c r="C23" s="1369" t="s">
        <v>89</v>
      </c>
      <c r="D23" s="1371" t="s">
        <v>90</v>
      </c>
      <c r="E23" s="1371" t="s">
        <v>39</v>
      </c>
      <c r="F23" s="1424" t="s">
        <v>18</v>
      </c>
      <c r="G23" s="1440">
        <v>17</v>
      </c>
      <c r="H23" s="1389" t="s">
        <v>91</v>
      </c>
      <c r="I23" s="1461" t="s">
        <v>92</v>
      </c>
      <c r="J23" s="611" t="s">
        <v>93</v>
      </c>
      <c r="K23" s="1355" t="s">
        <v>94</v>
      </c>
      <c r="L23" s="1355" t="s">
        <v>94</v>
      </c>
      <c r="M23" s="311">
        <v>1</v>
      </c>
      <c r="N23" s="1421">
        <f>+M23/M24</f>
        <v>0.25</v>
      </c>
      <c r="O23" s="1414">
        <v>0.25</v>
      </c>
      <c r="P23" s="1411">
        <f>IF(O23=0,0,IF(N23&gt;O23,100%,+N23/O23))</f>
        <v>1</v>
      </c>
      <c r="Q23" s="331">
        <f>+M23+'2do trim'!Q23</f>
        <v>3</v>
      </c>
      <c r="R23" s="1416">
        <f>+Q23/Q24</f>
        <v>0.75</v>
      </c>
      <c r="S23" s="1407">
        <f>+O23+'2do trim'!O23:S24</f>
        <v>0.75</v>
      </c>
      <c r="T23" s="1409">
        <f>IF(S23=0,0,IF(R23&gt;S23,100%,+R23/S23))</f>
        <v>1</v>
      </c>
      <c r="U23" s="1413">
        <v>3.3333333333333333E-2</v>
      </c>
      <c r="V23" s="1415">
        <f>+T23*U23</f>
        <v>3.3333333333333333E-2</v>
      </c>
      <c r="W23" s="1428" t="s">
        <v>1152</v>
      </c>
      <c r="Y23" s="32" t="s">
        <v>1288</v>
      </c>
    </row>
    <row r="24" spans="1:26" s="32" customFormat="1" ht="40.5" customHeight="1">
      <c r="A24" s="1449"/>
      <c r="B24" s="1451"/>
      <c r="C24" s="1370"/>
      <c r="D24" s="1372"/>
      <c r="E24" s="1372"/>
      <c r="F24" s="1425"/>
      <c r="G24" s="1441"/>
      <c r="H24" s="1390"/>
      <c r="I24" s="1462"/>
      <c r="J24" s="378" t="s">
        <v>95</v>
      </c>
      <c r="K24" s="1356"/>
      <c r="L24" s="1356"/>
      <c r="M24" s="312">
        <v>4</v>
      </c>
      <c r="N24" s="1382"/>
      <c r="O24" s="1384"/>
      <c r="P24" s="1412"/>
      <c r="Q24" s="332">
        <f>+M24</f>
        <v>4</v>
      </c>
      <c r="R24" s="1417"/>
      <c r="S24" s="1408"/>
      <c r="T24" s="1410"/>
      <c r="U24" s="1413"/>
      <c r="V24" s="1415"/>
      <c r="W24" s="1429"/>
      <c r="Y24" s="32" t="s">
        <v>1288</v>
      </c>
    </row>
    <row r="25" spans="1:26" s="32" customFormat="1" ht="71.25">
      <c r="A25" s="722" t="s">
        <v>29</v>
      </c>
      <c r="B25" s="239" t="s">
        <v>96</v>
      </c>
      <c r="C25" s="687" t="s">
        <v>31</v>
      </c>
      <c r="D25" s="255" t="s">
        <v>32</v>
      </c>
      <c r="E25" s="234" t="s">
        <v>17</v>
      </c>
      <c r="F25" s="688" t="s">
        <v>33</v>
      </c>
      <c r="G25" s="689">
        <v>18</v>
      </c>
      <c r="H25" s="353" t="s">
        <v>97</v>
      </c>
      <c r="I25" s="256" t="s">
        <v>98</v>
      </c>
      <c r="J25" s="243" t="s">
        <v>99</v>
      </c>
      <c r="K25" s="244">
        <v>44439</v>
      </c>
      <c r="L25" s="240" t="s">
        <v>82</v>
      </c>
      <c r="M25" s="309">
        <v>0</v>
      </c>
      <c r="N25" s="298">
        <f>+M25</f>
        <v>0</v>
      </c>
      <c r="O25" s="788">
        <v>1</v>
      </c>
      <c r="P25" s="792">
        <f>IF(O25=0,0,IF(N25&gt;O25,100%,N25/O25))</f>
        <v>0</v>
      </c>
      <c r="Q25" s="326">
        <f>+M25+'2do trim'!Q25</f>
        <v>0</v>
      </c>
      <c r="R25" s="327">
        <f>+Q25</f>
        <v>0</v>
      </c>
      <c r="S25" s="327">
        <f>+O25+'2do trim'!S25</f>
        <v>1</v>
      </c>
      <c r="T25" s="791">
        <f>IF(S25=0,0,IF(R25&gt;S25,100%,R25/S25))</f>
        <v>0</v>
      </c>
      <c r="U25" s="793">
        <v>3.3333333333333333E-2</v>
      </c>
      <c r="V25" s="794">
        <f>+T25*U25</f>
        <v>0</v>
      </c>
      <c r="W25" s="239" t="s">
        <v>1189</v>
      </c>
      <c r="Y25" s="32" t="s">
        <v>1288</v>
      </c>
      <c r="Z25" s="32" t="s">
        <v>1293</v>
      </c>
    </row>
    <row r="26" spans="1:26" s="32" customFormat="1">
      <c r="A26" s="1367" t="s">
        <v>100</v>
      </c>
      <c r="B26" s="1365" t="s">
        <v>101</v>
      </c>
      <c r="C26" s="1369" t="s">
        <v>22</v>
      </c>
      <c r="D26" s="1371" t="s">
        <v>43</v>
      </c>
      <c r="E26" s="1371" t="s">
        <v>17</v>
      </c>
      <c r="F26" s="1424" t="s">
        <v>52</v>
      </c>
      <c r="G26" s="1440">
        <v>19</v>
      </c>
      <c r="H26" s="1389" t="s">
        <v>102</v>
      </c>
      <c r="I26" s="1371" t="s">
        <v>103</v>
      </c>
      <c r="J26" s="611" t="s">
        <v>104</v>
      </c>
      <c r="K26" s="1400">
        <v>44561</v>
      </c>
      <c r="L26" s="1355" t="s">
        <v>94</v>
      </c>
      <c r="M26" s="313">
        <v>0.12000000000000002</v>
      </c>
      <c r="N26" s="1421">
        <f>+M26/M27</f>
        <v>0.12000000000000002</v>
      </c>
      <c r="O26" s="1414">
        <v>0.19500000000000001</v>
      </c>
      <c r="P26" s="1411">
        <f>IF(O26=0,0,IF(N26&gt;O26,100%,+N26/O26))</f>
        <v>0.61538461538461553</v>
      </c>
      <c r="Q26" s="333">
        <f>+M26+'2do trim'!Q26</f>
        <v>0.51666666666666661</v>
      </c>
      <c r="R26" s="1416">
        <f>+Q26/Q27</f>
        <v>0.51666666666666661</v>
      </c>
      <c r="S26" s="1407">
        <f>+O26+'2do trim'!O26:S27</f>
        <v>0.64500000000000002</v>
      </c>
      <c r="T26" s="1409">
        <f>IF(S26=0,0,IF(R26&gt;S26,100%,+R26/S26))</f>
        <v>0.80103359173126598</v>
      </c>
      <c r="U26" s="1413">
        <v>3.3333333333333333E-2</v>
      </c>
      <c r="V26" s="1415">
        <f>+T26*U26</f>
        <v>2.6701119724375531E-2</v>
      </c>
      <c r="W26" s="1428"/>
      <c r="Y26" s="32" t="s">
        <v>1288</v>
      </c>
    </row>
    <row r="27" spans="1:26" s="32" customFormat="1">
      <c r="A27" s="1368"/>
      <c r="B27" s="1366"/>
      <c r="C27" s="1370"/>
      <c r="D27" s="1372"/>
      <c r="E27" s="1372"/>
      <c r="F27" s="1425"/>
      <c r="G27" s="1441"/>
      <c r="H27" s="1390"/>
      <c r="I27" s="1372"/>
      <c r="J27" s="378" t="s">
        <v>105</v>
      </c>
      <c r="K27" s="1401"/>
      <c r="L27" s="1356"/>
      <c r="M27" s="314">
        <v>1</v>
      </c>
      <c r="N27" s="1382"/>
      <c r="O27" s="1384"/>
      <c r="P27" s="1412"/>
      <c r="Q27" s="334">
        <f>+M27</f>
        <v>1</v>
      </c>
      <c r="R27" s="1417"/>
      <c r="S27" s="1408"/>
      <c r="T27" s="1410"/>
      <c r="U27" s="1413"/>
      <c r="V27" s="1415"/>
      <c r="W27" s="1429"/>
      <c r="Y27" s="32" t="s">
        <v>1288</v>
      </c>
    </row>
    <row r="28" spans="1:26" s="32" customFormat="1" ht="57" customHeight="1">
      <c r="A28" s="1367" t="s">
        <v>47</v>
      </c>
      <c r="B28" s="1450" t="s">
        <v>48</v>
      </c>
      <c r="C28" s="687" t="s">
        <v>49</v>
      </c>
      <c r="D28" s="255" t="s">
        <v>50</v>
      </c>
      <c r="E28" s="255" t="s">
        <v>51</v>
      </c>
      <c r="F28" s="688" t="s">
        <v>106</v>
      </c>
      <c r="G28" s="689">
        <v>20</v>
      </c>
      <c r="H28" s="352" t="s">
        <v>107</v>
      </c>
      <c r="I28" s="255" t="s">
        <v>108</v>
      </c>
      <c r="J28" s="245" t="s">
        <v>109</v>
      </c>
      <c r="K28" s="235">
        <v>44377</v>
      </c>
      <c r="L28" s="235" t="s">
        <v>76</v>
      </c>
      <c r="M28" s="309">
        <v>0</v>
      </c>
      <c r="N28" s="298">
        <f>+M28</f>
        <v>0</v>
      </c>
      <c r="O28" s="788">
        <v>0</v>
      </c>
      <c r="P28" s="792">
        <f>IF(O28=0,0,IF(N28&gt;O28,100%,N28/O28))</f>
        <v>0</v>
      </c>
      <c r="Q28" s="326">
        <f>+M28+'2do trim'!Q28</f>
        <v>0</v>
      </c>
      <c r="R28" s="327">
        <f>+Q28</f>
        <v>0</v>
      </c>
      <c r="S28" s="327">
        <f>+O28+'2do trim'!S28</f>
        <v>1</v>
      </c>
      <c r="T28" s="791">
        <f>IF(S28=0,0,IF(R28&gt;S28,100%,R28/S28))</f>
        <v>0</v>
      </c>
      <c r="U28" s="793">
        <v>3.3333333333333333E-2</v>
      </c>
      <c r="V28" s="794">
        <f>+T28*U28</f>
        <v>0</v>
      </c>
      <c r="W28" s="239" t="s">
        <v>1190</v>
      </c>
      <c r="Y28" s="32" t="s">
        <v>1288</v>
      </c>
      <c r="Z28" s="32" t="s">
        <v>1294</v>
      </c>
    </row>
    <row r="29" spans="1:26" s="32" customFormat="1" ht="66" customHeight="1">
      <c r="A29" s="1368"/>
      <c r="B29" s="1451"/>
      <c r="C29" s="730" t="s">
        <v>89</v>
      </c>
      <c r="D29" s="731" t="s">
        <v>90</v>
      </c>
      <c r="E29" s="255" t="s">
        <v>39</v>
      </c>
      <c r="F29" s="688" t="s">
        <v>110</v>
      </c>
      <c r="G29" s="689">
        <v>21</v>
      </c>
      <c r="H29" s="352" t="s">
        <v>111</v>
      </c>
      <c r="I29" s="255" t="s">
        <v>112</v>
      </c>
      <c r="J29" s="234" t="s">
        <v>113</v>
      </c>
      <c r="K29" s="235">
        <v>44561</v>
      </c>
      <c r="L29" s="235" t="s">
        <v>85</v>
      </c>
      <c r="M29" s="309">
        <v>0</v>
      </c>
      <c r="N29" s="298">
        <f>+M29</f>
        <v>0</v>
      </c>
      <c r="O29" s="788">
        <v>0</v>
      </c>
      <c r="P29" s="792">
        <f>IF(O29=0,0,IF(N29&gt;O29,100%,N29/O29))</f>
        <v>0</v>
      </c>
      <c r="Q29" s="326">
        <f>+M29+'2do trim'!Q29</f>
        <v>0</v>
      </c>
      <c r="R29" s="327">
        <f>+Q29</f>
        <v>0</v>
      </c>
      <c r="S29" s="327">
        <f>+O29+'2do trim'!S29</f>
        <v>0</v>
      </c>
      <c r="T29" s="791">
        <f>IF(S29=0,0,IF(R29&gt;S29,100%,R29/S29))</f>
        <v>0</v>
      </c>
      <c r="U29" s="793">
        <v>3.3333333333333333E-2</v>
      </c>
      <c r="V29" s="794">
        <f>+T29*U29</f>
        <v>0</v>
      </c>
      <c r="W29" s="239" t="s">
        <v>1189</v>
      </c>
      <c r="Y29" s="32" t="s">
        <v>1288</v>
      </c>
      <c r="Z29" s="32" t="s">
        <v>1293</v>
      </c>
    </row>
    <row r="30" spans="1:26" s="32" customFormat="1" ht="27" customHeight="1">
      <c r="A30" s="1367" t="s">
        <v>13</v>
      </c>
      <c r="B30" s="1365" t="s">
        <v>14</v>
      </c>
      <c r="C30" s="1369" t="s">
        <v>61</v>
      </c>
      <c r="D30" s="1371" t="s">
        <v>62</v>
      </c>
      <c r="E30" s="1371" t="s">
        <v>114</v>
      </c>
      <c r="F30" s="1424" t="s">
        <v>63</v>
      </c>
      <c r="G30" s="1426">
        <v>22</v>
      </c>
      <c r="H30" s="1389" t="s">
        <v>115</v>
      </c>
      <c r="I30" s="1371" t="s">
        <v>116</v>
      </c>
      <c r="J30" s="612" t="s">
        <v>117</v>
      </c>
      <c r="K30" s="1400">
        <v>44561</v>
      </c>
      <c r="L30" s="1355" t="s">
        <v>94</v>
      </c>
      <c r="M30" s="313">
        <v>3.5714285714285712E-2</v>
      </c>
      <c r="N30" s="1421">
        <f>+M30/M31</f>
        <v>3.5714285714285712E-2</v>
      </c>
      <c r="O30" s="1414">
        <v>3.5700000000000003E-2</v>
      </c>
      <c r="P30" s="1411">
        <f>IF(O30=0,0,IF(N30&gt;O30,100%,+N30/O30))</f>
        <v>1</v>
      </c>
      <c r="Q30" s="335">
        <f>+M30+'2do trim'!Q30</f>
        <v>0.47845428571428567</v>
      </c>
      <c r="R30" s="1416">
        <f>+Q30/Q31</f>
        <v>0.47845428571428567</v>
      </c>
      <c r="S30" s="1407">
        <f>+O30+'2do trim'!O30:S31</f>
        <v>0.79287142857142845</v>
      </c>
      <c r="T30" s="1409">
        <f>IF(S30=0,0,IF(R30&gt;S30,100%,+R30/S30))</f>
        <v>0.60344498297327975</v>
      </c>
      <c r="U30" s="1413">
        <v>3.3333333333333333E-2</v>
      </c>
      <c r="V30" s="1415">
        <f>+T30*U30</f>
        <v>2.011483276577599E-2</v>
      </c>
      <c r="W30" s="1463"/>
      <c r="Y30" s="32" t="s">
        <v>1288</v>
      </c>
    </row>
    <row r="31" spans="1:26" s="32" customFormat="1" ht="27" customHeight="1">
      <c r="A31" s="1459"/>
      <c r="B31" s="1465"/>
      <c r="C31" s="1370"/>
      <c r="D31" s="1372"/>
      <c r="E31" s="1372"/>
      <c r="F31" s="1425"/>
      <c r="G31" s="1427"/>
      <c r="H31" s="1390"/>
      <c r="I31" s="1372"/>
      <c r="J31" s="381">
        <v>1</v>
      </c>
      <c r="K31" s="1401"/>
      <c r="L31" s="1356"/>
      <c r="M31" s="314">
        <v>1</v>
      </c>
      <c r="N31" s="1382"/>
      <c r="O31" s="1384"/>
      <c r="P31" s="1412"/>
      <c r="Q31" s="336">
        <f>+M31</f>
        <v>1</v>
      </c>
      <c r="R31" s="1417"/>
      <c r="S31" s="1408"/>
      <c r="T31" s="1410"/>
      <c r="U31" s="1413"/>
      <c r="V31" s="1415"/>
      <c r="W31" s="1464"/>
      <c r="Y31" s="32" t="s">
        <v>1288</v>
      </c>
    </row>
    <row r="32" spans="1:26" s="32" customFormat="1" ht="30.75" customHeight="1">
      <c r="A32" s="1459"/>
      <c r="B32" s="1465"/>
      <c r="C32" s="1369" t="s">
        <v>23</v>
      </c>
      <c r="D32" s="1371" t="s">
        <v>118</v>
      </c>
      <c r="E32" s="1371" t="s">
        <v>119</v>
      </c>
      <c r="F32" s="1424" t="s">
        <v>44</v>
      </c>
      <c r="G32" s="1426">
        <v>23</v>
      </c>
      <c r="H32" s="1389" t="s">
        <v>120</v>
      </c>
      <c r="I32" s="1371" t="s">
        <v>121</v>
      </c>
      <c r="J32" s="612" t="s">
        <v>122</v>
      </c>
      <c r="K32" s="1400">
        <v>44561</v>
      </c>
      <c r="L32" s="1355" t="s">
        <v>94</v>
      </c>
      <c r="M32" s="318">
        <v>0</v>
      </c>
      <c r="N32" s="1421">
        <f>+M32/M33</f>
        <v>0</v>
      </c>
      <c r="O32" s="1414">
        <v>0.27</v>
      </c>
      <c r="P32" s="1411">
        <f>IF(O32=0,0,IF(N32&gt;O32,100%,+N32/O32))</f>
        <v>0</v>
      </c>
      <c r="Q32" s="329">
        <f>+M32+'2do trim'!Q32</f>
        <v>26908242195</v>
      </c>
      <c r="R32" s="1416">
        <f>+Q32/Q33</f>
        <v>0.73212036820632398</v>
      </c>
      <c r="S32" s="1407">
        <f>+O32+'2do trim'!O32:S33</f>
        <v>0.75</v>
      </c>
      <c r="T32" s="1409">
        <f>IF(S32=0,0,IF(R32&gt;S32,100%,+R32/S32))</f>
        <v>0.97616049094176527</v>
      </c>
      <c r="U32" s="1413">
        <v>3.3333333333333333E-2</v>
      </c>
      <c r="V32" s="1415">
        <f>+T32*U32</f>
        <v>3.2538683031392172E-2</v>
      </c>
      <c r="W32" s="1365"/>
      <c r="Y32" s="32" t="s">
        <v>1288</v>
      </c>
    </row>
    <row r="33" spans="1:25" s="32" customFormat="1" ht="30.75" customHeight="1">
      <c r="A33" s="1368"/>
      <c r="B33" s="1366"/>
      <c r="C33" s="1370"/>
      <c r="D33" s="1372"/>
      <c r="E33" s="1372"/>
      <c r="F33" s="1425"/>
      <c r="G33" s="1427"/>
      <c r="H33" s="1390"/>
      <c r="I33" s="1372"/>
      <c r="J33" s="382">
        <v>36753850000</v>
      </c>
      <c r="K33" s="1401"/>
      <c r="L33" s="1356"/>
      <c r="M33" s="319">
        <v>36753850000</v>
      </c>
      <c r="N33" s="1382"/>
      <c r="O33" s="1384"/>
      <c r="P33" s="1412"/>
      <c r="Q33" s="330">
        <f>+M33</f>
        <v>36753850000</v>
      </c>
      <c r="R33" s="1417"/>
      <c r="S33" s="1408"/>
      <c r="T33" s="1410"/>
      <c r="U33" s="1413"/>
      <c r="V33" s="1415"/>
      <c r="W33" s="1366"/>
      <c r="Y33" s="32" t="s">
        <v>1288</v>
      </c>
    </row>
    <row r="34" spans="1:25" s="32" customFormat="1" ht="24" customHeight="1">
      <c r="A34" s="1367" t="s">
        <v>123</v>
      </c>
      <c r="B34" s="1365" t="s">
        <v>124</v>
      </c>
      <c r="C34" s="1369" t="s">
        <v>89</v>
      </c>
      <c r="D34" s="1371" t="s">
        <v>90</v>
      </c>
      <c r="E34" s="1371" t="s">
        <v>39</v>
      </c>
      <c r="F34" s="1424" t="s">
        <v>125</v>
      </c>
      <c r="G34" s="1426">
        <v>24</v>
      </c>
      <c r="H34" s="1389" t="s">
        <v>126</v>
      </c>
      <c r="I34" s="1371" t="s">
        <v>127</v>
      </c>
      <c r="J34" s="612" t="s">
        <v>117</v>
      </c>
      <c r="K34" s="1400">
        <v>44561</v>
      </c>
      <c r="L34" s="1355" t="s">
        <v>94</v>
      </c>
      <c r="M34" s="313">
        <v>0</v>
      </c>
      <c r="N34" s="1421">
        <f>+M34/M35</f>
        <v>0</v>
      </c>
      <c r="O34" s="1414">
        <v>0.1875</v>
      </c>
      <c r="P34" s="1411">
        <f>IF(O34=0,0,IF(N34&gt;O34,100%,+N34/O34))</f>
        <v>0</v>
      </c>
      <c r="Q34" s="333">
        <f>+M34+'2do trim'!Q34</f>
        <v>0.27796495956873318</v>
      </c>
      <c r="R34" s="1416">
        <f>+Q34/Q35</f>
        <v>0.27796495956873318</v>
      </c>
      <c r="S34" s="1407">
        <f>+O34+'2do trim'!O34:S35</f>
        <v>0.77079999999999993</v>
      </c>
      <c r="T34" s="1409">
        <f>IF(S34=0,0,IF(R34&gt;S34,100%,+R34/S34))</f>
        <v>0.36061878511771306</v>
      </c>
      <c r="U34" s="1413">
        <v>3.3333333333333333E-2</v>
      </c>
      <c r="V34" s="1415">
        <f>+T34*U34</f>
        <v>1.2020626170590435E-2</v>
      </c>
      <c r="W34" s="1463"/>
      <c r="Y34" s="32" t="s">
        <v>1288</v>
      </c>
    </row>
    <row r="35" spans="1:25" s="32" customFormat="1" ht="24" customHeight="1">
      <c r="A35" s="1459"/>
      <c r="B35" s="1465"/>
      <c r="C35" s="1370"/>
      <c r="D35" s="1372"/>
      <c r="E35" s="1372"/>
      <c r="F35" s="1425"/>
      <c r="G35" s="1427"/>
      <c r="H35" s="1390"/>
      <c r="I35" s="1372"/>
      <c r="J35" s="381">
        <v>1</v>
      </c>
      <c r="K35" s="1401"/>
      <c r="L35" s="1356"/>
      <c r="M35" s="314">
        <v>1</v>
      </c>
      <c r="N35" s="1382"/>
      <c r="O35" s="1384"/>
      <c r="P35" s="1412"/>
      <c r="Q35" s="334">
        <f>+M35</f>
        <v>1</v>
      </c>
      <c r="R35" s="1417"/>
      <c r="S35" s="1408"/>
      <c r="T35" s="1410"/>
      <c r="U35" s="1413"/>
      <c r="V35" s="1415"/>
      <c r="W35" s="1464"/>
      <c r="Y35" s="32" t="s">
        <v>1288</v>
      </c>
    </row>
    <row r="36" spans="1:25" s="32" customFormat="1" ht="24" customHeight="1">
      <c r="A36" s="1459"/>
      <c r="B36" s="1465"/>
      <c r="C36" s="1369" t="s">
        <v>89</v>
      </c>
      <c r="D36" s="1371" t="s">
        <v>90</v>
      </c>
      <c r="E36" s="1371" t="s">
        <v>39</v>
      </c>
      <c r="F36" s="1424" t="s">
        <v>125</v>
      </c>
      <c r="G36" s="1426">
        <v>25</v>
      </c>
      <c r="H36" s="1389" t="s">
        <v>128</v>
      </c>
      <c r="I36" s="1371" t="s">
        <v>127</v>
      </c>
      <c r="J36" s="612" t="s">
        <v>117</v>
      </c>
      <c r="K36" s="1400">
        <v>44561</v>
      </c>
      <c r="L36" s="1355" t="s">
        <v>94</v>
      </c>
      <c r="M36" s="313">
        <v>0</v>
      </c>
      <c r="N36" s="1421">
        <f>+M36/M37</f>
        <v>0</v>
      </c>
      <c r="O36" s="1414">
        <v>0.1111</v>
      </c>
      <c r="P36" s="1411">
        <f>IF(O36=0,0,IF(N36&gt;O36,100%,+N36/O36))</f>
        <v>0</v>
      </c>
      <c r="Q36" s="333">
        <f>+M36+'2do trim'!Q36</f>
        <v>0.39227513227513228</v>
      </c>
      <c r="R36" s="1416">
        <f>+Q36/Q37</f>
        <v>0.39227513227513228</v>
      </c>
      <c r="S36" s="1407">
        <f>+O36+'2do trim'!O36:S37</f>
        <v>0.77779999999999994</v>
      </c>
      <c r="T36" s="1409">
        <f>IF(S36=0,0,IF(R36&gt;S36,100%,+R36/S36))</f>
        <v>0.50433933180140433</v>
      </c>
      <c r="U36" s="1413">
        <v>3.3333333333333333E-2</v>
      </c>
      <c r="V36" s="1415">
        <f>+T36*U36</f>
        <v>1.681131106004681E-2</v>
      </c>
      <c r="W36" s="1466"/>
      <c r="Y36" s="32" t="s">
        <v>1288</v>
      </c>
    </row>
    <row r="37" spans="1:25" s="32" customFormat="1" ht="24" customHeight="1">
      <c r="A37" s="1459"/>
      <c r="B37" s="1465"/>
      <c r="C37" s="1370"/>
      <c r="D37" s="1372"/>
      <c r="E37" s="1372"/>
      <c r="F37" s="1425"/>
      <c r="G37" s="1427"/>
      <c r="H37" s="1390"/>
      <c r="I37" s="1372"/>
      <c r="J37" s="381">
        <v>1</v>
      </c>
      <c r="K37" s="1401"/>
      <c r="L37" s="1356"/>
      <c r="M37" s="314">
        <v>1</v>
      </c>
      <c r="N37" s="1382"/>
      <c r="O37" s="1384"/>
      <c r="P37" s="1412"/>
      <c r="Q37" s="334">
        <f>+M37</f>
        <v>1</v>
      </c>
      <c r="R37" s="1417"/>
      <c r="S37" s="1408"/>
      <c r="T37" s="1410"/>
      <c r="U37" s="1413"/>
      <c r="V37" s="1415"/>
      <c r="W37" s="1467"/>
      <c r="Y37" s="32" t="s">
        <v>1288</v>
      </c>
    </row>
    <row r="38" spans="1:25" s="32" customFormat="1" ht="24" customHeight="1">
      <c r="A38" s="1459"/>
      <c r="B38" s="1465"/>
      <c r="C38" s="1369" t="s">
        <v>89</v>
      </c>
      <c r="D38" s="1371" t="s">
        <v>90</v>
      </c>
      <c r="E38" s="1371" t="s">
        <v>39</v>
      </c>
      <c r="F38" s="1424" t="s">
        <v>125</v>
      </c>
      <c r="G38" s="1426">
        <v>26</v>
      </c>
      <c r="H38" s="1389" t="s">
        <v>129</v>
      </c>
      <c r="I38" s="1371" t="s">
        <v>127</v>
      </c>
      <c r="J38" s="612" t="s">
        <v>117</v>
      </c>
      <c r="K38" s="1400">
        <v>44561</v>
      </c>
      <c r="L38" s="1355" t="s">
        <v>94</v>
      </c>
      <c r="M38" s="313">
        <v>0</v>
      </c>
      <c r="N38" s="1421">
        <f>+M38/M39</f>
        <v>0</v>
      </c>
      <c r="O38" s="1414">
        <v>0</v>
      </c>
      <c r="P38" s="1411">
        <f>IF(O38=0,0,IF(N38&gt;O38,100%,+N38/O38))</f>
        <v>0</v>
      </c>
      <c r="Q38" s="333">
        <f>+M38+'2do trim'!Q38</f>
        <v>8.3333333333333329E-2</v>
      </c>
      <c r="R38" s="1416">
        <f>+Q38/Q39</f>
        <v>8.3333333333333329E-2</v>
      </c>
      <c r="S38" s="1407">
        <f>+O38+'2do trim'!O38:S39</f>
        <v>0.33339999999999997</v>
      </c>
      <c r="T38" s="1409">
        <f>IF(S38=0,0,IF(R38&gt;S38,100%,+R38/S38))</f>
        <v>0.24995000999800041</v>
      </c>
      <c r="U38" s="1413">
        <v>3.3333333333333333E-2</v>
      </c>
      <c r="V38" s="1415">
        <f>+T38*U38</f>
        <v>8.3316669999333459E-3</v>
      </c>
      <c r="W38" s="1468"/>
      <c r="Y38" s="32" t="s">
        <v>1288</v>
      </c>
    </row>
    <row r="39" spans="1:25" s="32" customFormat="1" ht="24" customHeight="1">
      <c r="A39" s="1459"/>
      <c r="B39" s="1465"/>
      <c r="C39" s="1370"/>
      <c r="D39" s="1372"/>
      <c r="E39" s="1372"/>
      <c r="F39" s="1425"/>
      <c r="G39" s="1427"/>
      <c r="H39" s="1390"/>
      <c r="I39" s="1372"/>
      <c r="J39" s="381">
        <v>1</v>
      </c>
      <c r="K39" s="1401"/>
      <c r="L39" s="1356"/>
      <c r="M39" s="314">
        <v>1</v>
      </c>
      <c r="N39" s="1382"/>
      <c r="O39" s="1384"/>
      <c r="P39" s="1412"/>
      <c r="Q39" s="334">
        <f>+M39</f>
        <v>1</v>
      </c>
      <c r="R39" s="1417"/>
      <c r="S39" s="1408"/>
      <c r="T39" s="1410"/>
      <c r="U39" s="1413"/>
      <c r="V39" s="1415"/>
      <c r="W39" s="1469"/>
      <c r="Y39" s="32" t="s">
        <v>1288</v>
      </c>
    </row>
    <row r="40" spans="1:25" s="32" customFormat="1" ht="28.5" customHeight="1">
      <c r="A40" s="1459"/>
      <c r="B40" s="1465"/>
      <c r="C40" s="1369" t="s">
        <v>89</v>
      </c>
      <c r="D40" s="1371" t="s">
        <v>90</v>
      </c>
      <c r="E40" s="1371" t="s">
        <v>39</v>
      </c>
      <c r="F40" s="1424" t="s">
        <v>125</v>
      </c>
      <c r="G40" s="1426">
        <v>27</v>
      </c>
      <c r="H40" s="1389" t="s">
        <v>130</v>
      </c>
      <c r="I40" s="1371" t="s">
        <v>127</v>
      </c>
      <c r="J40" s="612" t="s">
        <v>131</v>
      </c>
      <c r="K40" s="1400">
        <v>44561</v>
      </c>
      <c r="L40" s="1355" t="s">
        <v>94</v>
      </c>
      <c r="M40" s="313">
        <v>0.36959999999999998</v>
      </c>
      <c r="N40" s="1421">
        <f>+M40/M41</f>
        <v>0.36959999999999998</v>
      </c>
      <c r="O40" s="1414">
        <v>9.5699999999999993E-2</v>
      </c>
      <c r="P40" s="1411">
        <f>IF(O40=0,0,IF(N40&gt;O40,100%,+N40/O40))</f>
        <v>1</v>
      </c>
      <c r="Q40" s="333">
        <f>+M40+'2do trim'!Q40</f>
        <v>0.76089999999999991</v>
      </c>
      <c r="R40" s="1416">
        <f>+Q40/Q41</f>
        <v>0.76089999999999991</v>
      </c>
      <c r="S40" s="1407">
        <f>+O40+'2do trim'!O40:S41</f>
        <v>0.86170000000000002</v>
      </c>
      <c r="T40" s="1409">
        <f>IF(S40=0,0,IF(R40&gt;S40,100%,+R40/S40))</f>
        <v>0.88302193338748969</v>
      </c>
      <c r="U40" s="1413">
        <v>3.3333333333333333E-2</v>
      </c>
      <c r="V40" s="1415">
        <f>+T40*U40</f>
        <v>2.9434064446249655E-2</v>
      </c>
      <c r="W40" s="1463"/>
      <c r="Y40" s="32" t="s">
        <v>1288</v>
      </c>
    </row>
    <row r="41" spans="1:25" s="32" customFormat="1" ht="28.5" customHeight="1">
      <c r="A41" s="1368"/>
      <c r="B41" s="1366"/>
      <c r="C41" s="1370"/>
      <c r="D41" s="1372"/>
      <c r="E41" s="1372"/>
      <c r="F41" s="1425"/>
      <c r="G41" s="1427"/>
      <c r="H41" s="1390"/>
      <c r="I41" s="1372"/>
      <c r="J41" s="382" t="s">
        <v>132</v>
      </c>
      <c r="K41" s="1401"/>
      <c r="L41" s="1356"/>
      <c r="M41" s="314">
        <v>1</v>
      </c>
      <c r="N41" s="1382"/>
      <c r="O41" s="1384"/>
      <c r="P41" s="1412"/>
      <c r="Q41" s="334">
        <f>+M41</f>
        <v>1</v>
      </c>
      <c r="R41" s="1417"/>
      <c r="S41" s="1408"/>
      <c r="T41" s="1410"/>
      <c r="U41" s="1413"/>
      <c r="V41" s="1415"/>
      <c r="W41" s="1464"/>
      <c r="Y41" s="32" t="s">
        <v>1288</v>
      </c>
    </row>
    <row r="42" spans="1:25" s="32" customFormat="1" ht="30.75" customHeight="1">
      <c r="A42" s="1367" t="s">
        <v>29</v>
      </c>
      <c r="B42" s="1365" t="s">
        <v>30</v>
      </c>
      <c r="C42" s="1369" t="s">
        <v>31</v>
      </c>
      <c r="D42" s="1424" t="s">
        <v>133</v>
      </c>
      <c r="E42" s="1371" t="s">
        <v>17</v>
      </c>
      <c r="F42" s="1424" t="s">
        <v>33</v>
      </c>
      <c r="G42" s="1426">
        <v>28</v>
      </c>
      <c r="H42" s="1389" t="s">
        <v>134</v>
      </c>
      <c r="I42" s="1371" t="s">
        <v>135</v>
      </c>
      <c r="J42" s="612" t="s">
        <v>117</v>
      </c>
      <c r="K42" s="1400">
        <v>44561</v>
      </c>
      <c r="L42" s="1355" t="s">
        <v>94</v>
      </c>
      <c r="M42" s="773">
        <v>0.35470000000000002</v>
      </c>
      <c r="N42" s="1357">
        <f>+M42/M43</f>
        <v>0.35470000000000002</v>
      </c>
      <c r="O42" s="1359">
        <v>0.53420000000000001</v>
      </c>
      <c r="P42" s="1411">
        <f>IF(O42=0,0,IF(N42&gt;O42,100%,+N42/O42))</f>
        <v>0.66398352676900041</v>
      </c>
      <c r="Q42" s="333">
        <f>+M42+'2do trim'!Q42</f>
        <v>0.53409814814814816</v>
      </c>
      <c r="R42" s="1407">
        <f>+Q42/Q43</f>
        <v>0.53409814814814816</v>
      </c>
      <c r="S42" s="1407">
        <f>+O42+'2do trim'!O42:S43</f>
        <v>0.71930000000000005</v>
      </c>
      <c r="T42" s="1409">
        <f>IF(S42=0,0,IF(R42&gt;S42,100%,+R42/S42))</f>
        <v>0.74252488273063832</v>
      </c>
      <c r="U42" s="1413">
        <v>3.3333333333333333E-2</v>
      </c>
      <c r="V42" s="1415">
        <f>+T42*U42</f>
        <v>2.4750829424354609E-2</v>
      </c>
      <c r="W42" s="1402"/>
      <c r="Y42" s="32" t="s">
        <v>1288</v>
      </c>
    </row>
    <row r="43" spans="1:25" s="32" customFormat="1" ht="30.75" customHeight="1">
      <c r="A43" s="1368"/>
      <c r="B43" s="1366"/>
      <c r="C43" s="1370"/>
      <c r="D43" s="1425"/>
      <c r="E43" s="1372"/>
      <c r="F43" s="1425"/>
      <c r="G43" s="1427"/>
      <c r="H43" s="1390"/>
      <c r="I43" s="1372"/>
      <c r="J43" s="381">
        <v>1</v>
      </c>
      <c r="K43" s="1401"/>
      <c r="L43" s="1356"/>
      <c r="M43" s="314">
        <v>1</v>
      </c>
      <c r="N43" s="1358"/>
      <c r="O43" s="1360"/>
      <c r="P43" s="1412"/>
      <c r="Q43" s="334">
        <f>+M43</f>
        <v>1</v>
      </c>
      <c r="R43" s="1408"/>
      <c r="S43" s="1408"/>
      <c r="T43" s="1410"/>
      <c r="U43" s="1413"/>
      <c r="V43" s="1415"/>
      <c r="W43" s="1403"/>
      <c r="Y43" s="32" t="s">
        <v>1288</v>
      </c>
    </row>
    <row r="44" spans="1:25" s="32" customFormat="1" ht="24.75" customHeight="1">
      <c r="A44" s="1367" t="s">
        <v>13</v>
      </c>
      <c r="B44" s="1365" t="s">
        <v>88</v>
      </c>
      <c r="C44" s="1369" t="s">
        <v>22</v>
      </c>
      <c r="D44" s="1371" t="s">
        <v>136</v>
      </c>
      <c r="E44" s="1371" t="s">
        <v>137</v>
      </c>
      <c r="F44" s="1424" t="s">
        <v>138</v>
      </c>
      <c r="G44" s="1426">
        <v>29</v>
      </c>
      <c r="H44" s="1389" t="s">
        <v>139</v>
      </c>
      <c r="I44" s="1371" t="s">
        <v>140</v>
      </c>
      <c r="J44" s="612" t="s">
        <v>117</v>
      </c>
      <c r="K44" s="1400">
        <v>44561</v>
      </c>
      <c r="L44" s="1355" t="s">
        <v>94</v>
      </c>
      <c r="M44" s="315">
        <v>0</v>
      </c>
      <c r="N44" s="1357">
        <f>+M44/M45</f>
        <v>0</v>
      </c>
      <c r="O44" s="1359">
        <v>0.17649999999999999</v>
      </c>
      <c r="P44" s="1411">
        <f>IF(O44=0,0,IF(N44&gt;O44,100%,+N44/O44))</f>
        <v>0</v>
      </c>
      <c r="Q44" s="333">
        <f>+M44+'2do trim'!Q44</f>
        <v>0.41180000000000005</v>
      </c>
      <c r="R44" s="1407">
        <f>+Q44/Q45</f>
        <v>0.41180000000000005</v>
      </c>
      <c r="S44" s="1407">
        <f>+O44+'2do trim'!O44:S45</f>
        <v>0.82350000000000001</v>
      </c>
      <c r="T44" s="1409">
        <f>IF(S44=0,0,IF(R44&gt;S44,100%,+R44/S44))</f>
        <v>0.50006071645415917</v>
      </c>
      <c r="U44" s="1413">
        <v>3.3333333333333333E-2</v>
      </c>
      <c r="V44" s="1415">
        <f>+T44*U44</f>
        <v>1.6668690548471973E-2</v>
      </c>
      <c r="W44" s="1470"/>
      <c r="Y44" s="32" t="s">
        <v>1288</v>
      </c>
    </row>
    <row r="45" spans="1:25" s="32" customFormat="1" ht="24.75" customHeight="1">
      <c r="A45" s="1459"/>
      <c r="B45" s="1465"/>
      <c r="C45" s="1370"/>
      <c r="D45" s="1372"/>
      <c r="E45" s="1372"/>
      <c r="F45" s="1425"/>
      <c r="G45" s="1427"/>
      <c r="H45" s="1390"/>
      <c r="I45" s="1372"/>
      <c r="J45" s="381">
        <v>1</v>
      </c>
      <c r="K45" s="1401"/>
      <c r="L45" s="1356"/>
      <c r="M45" s="314">
        <v>1</v>
      </c>
      <c r="N45" s="1358"/>
      <c r="O45" s="1360"/>
      <c r="P45" s="1412"/>
      <c r="Q45" s="334">
        <f>+M45</f>
        <v>1</v>
      </c>
      <c r="R45" s="1408"/>
      <c r="S45" s="1408"/>
      <c r="T45" s="1410"/>
      <c r="U45" s="1413"/>
      <c r="V45" s="1415"/>
      <c r="W45" s="1471"/>
      <c r="Y45" s="32" t="s">
        <v>1288</v>
      </c>
    </row>
    <row r="46" spans="1:25" s="32" customFormat="1" ht="24.75" customHeight="1">
      <c r="A46" s="1459"/>
      <c r="B46" s="1465"/>
      <c r="C46" s="1369" t="s">
        <v>22</v>
      </c>
      <c r="D46" s="1371" t="s">
        <v>141</v>
      </c>
      <c r="E46" s="1371" t="s">
        <v>137</v>
      </c>
      <c r="F46" s="1424" t="s">
        <v>138</v>
      </c>
      <c r="G46" s="1426">
        <v>30</v>
      </c>
      <c r="H46" s="1389" t="s">
        <v>142</v>
      </c>
      <c r="I46" s="1371" t="s">
        <v>140</v>
      </c>
      <c r="J46" s="612" t="s">
        <v>117</v>
      </c>
      <c r="K46" s="1400">
        <v>44561</v>
      </c>
      <c r="L46" s="1355" t="s">
        <v>94</v>
      </c>
      <c r="M46" s="315">
        <v>0</v>
      </c>
      <c r="N46" s="1357">
        <f>+M46/M47</f>
        <v>0</v>
      </c>
      <c r="O46" s="1359">
        <v>0</v>
      </c>
      <c r="P46" s="1411">
        <f>IF(O46=0,0,IF(N46&gt;O46,100%,+N46/O46))</f>
        <v>0</v>
      </c>
      <c r="Q46" s="333">
        <f>+M46+'2do trim'!Q46</f>
        <v>0.48333333333333334</v>
      </c>
      <c r="R46" s="1407">
        <f>+Q46/Q47</f>
        <v>0.48333333333333334</v>
      </c>
      <c r="S46" s="1407">
        <f>+O46+'2do trim'!O46:S47</f>
        <v>0.66669999999999996</v>
      </c>
      <c r="T46" s="1409">
        <f>IF(S46=0,0,IF(R46&gt;S46,100%,+R46/S46))</f>
        <v>0.72496375181240946</v>
      </c>
      <c r="U46" s="1413">
        <v>3.3333333333333333E-2</v>
      </c>
      <c r="V46" s="1415">
        <f>+T46*U46</f>
        <v>2.416545839374698E-2</v>
      </c>
      <c r="W46" s="1470"/>
      <c r="Y46" s="32" t="s">
        <v>1288</v>
      </c>
    </row>
    <row r="47" spans="1:25" s="32" customFormat="1" ht="24.75" customHeight="1">
      <c r="A47" s="1368"/>
      <c r="B47" s="1366"/>
      <c r="C47" s="1370"/>
      <c r="D47" s="1372"/>
      <c r="E47" s="1372"/>
      <c r="F47" s="1425"/>
      <c r="G47" s="1427"/>
      <c r="H47" s="1390"/>
      <c r="I47" s="1372"/>
      <c r="J47" s="381">
        <v>1</v>
      </c>
      <c r="K47" s="1401"/>
      <c r="L47" s="1356"/>
      <c r="M47" s="314">
        <v>1</v>
      </c>
      <c r="N47" s="1358"/>
      <c r="O47" s="1360"/>
      <c r="P47" s="1412"/>
      <c r="Q47" s="334">
        <f>+M47</f>
        <v>1</v>
      </c>
      <c r="R47" s="1408"/>
      <c r="S47" s="1408"/>
      <c r="T47" s="1410"/>
      <c r="U47" s="1364"/>
      <c r="V47" s="1415"/>
      <c r="W47" s="1471"/>
      <c r="Y47" s="32" t="s">
        <v>1288</v>
      </c>
    </row>
    <row r="48" spans="1:25" s="32" customFormat="1" ht="26.25">
      <c r="A48" s="31"/>
      <c r="C48" s="33"/>
      <c r="D48" s="33"/>
      <c r="E48" s="33"/>
      <c r="F48" s="34"/>
      <c r="G48" s="35"/>
      <c r="H48" s="1454" t="s">
        <v>214</v>
      </c>
      <c r="I48" s="1455"/>
      <c r="J48" s="1455"/>
      <c r="K48" s="1455"/>
      <c r="L48" s="1455"/>
      <c r="M48" s="1455"/>
      <c r="N48" s="236">
        <f>AVERAGE(N6:N47)</f>
        <v>8.9597545482339544E-2</v>
      </c>
      <c r="O48" s="236">
        <f>AVERAGE(O6:O47)</f>
        <v>0.15437999999999999</v>
      </c>
      <c r="P48" s="426">
        <f>IF(O48=0,0,IF(N48&gt;O48,100%,N48/O48))</f>
        <v>0.58037016117592666</v>
      </c>
      <c r="Q48" s="320"/>
      <c r="R48" s="236">
        <f>AVERAGE(R6:R47)</f>
        <v>0.53310420056478092</v>
      </c>
      <c r="S48" s="236">
        <f>AVERAGE(S6:S47)</f>
        <v>0.77613047619047604</v>
      </c>
      <c r="T48" s="426">
        <f>IF(S48=0,0,IF(R48&gt;S48,100%,R48/S48))</f>
        <v>0.68687445850786022</v>
      </c>
      <c r="U48" s="237">
        <f>SUM(U6:U47)</f>
        <v>0.99999999999999989</v>
      </c>
      <c r="V48" s="237">
        <f>SUM(V6:V47)</f>
        <v>0.61540264218318197</v>
      </c>
    </row>
    <row r="49" spans="1:17" s="32" customFormat="1" ht="26.25">
      <c r="A49" s="31"/>
      <c r="C49" s="33"/>
      <c r="D49" s="33"/>
      <c r="E49" s="33"/>
      <c r="F49" s="34"/>
      <c r="G49" s="35"/>
      <c r="H49" s="36"/>
      <c r="I49" s="36"/>
      <c r="J49" s="36"/>
      <c r="K49" s="36"/>
      <c r="L49" s="36"/>
      <c r="M49" s="36"/>
      <c r="O49" s="324"/>
      <c r="Q49" s="36"/>
    </row>
    <row r="50" spans="1:17" s="32" customFormat="1" ht="26.25">
      <c r="A50" s="31"/>
      <c r="C50" s="33"/>
      <c r="D50" s="33"/>
      <c r="E50" s="33"/>
      <c r="F50" s="34"/>
      <c r="G50" s="35"/>
      <c r="H50" s="36"/>
      <c r="I50" s="36"/>
      <c r="J50" s="36"/>
      <c r="K50" s="36"/>
      <c r="L50" s="36"/>
      <c r="M50" s="36"/>
      <c r="O50" s="324"/>
      <c r="Q50" s="36"/>
    </row>
    <row r="51" spans="1:17" s="32" customFormat="1" ht="26.25">
      <c r="A51" s="31"/>
      <c r="C51" s="33"/>
      <c r="D51" s="33"/>
      <c r="E51" s="33"/>
      <c r="F51" s="34"/>
      <c r="G51" s="35"/>
      <c r="H51" s="36"/>
      <c r="I51" s="36"/>
      <c r="J51" s="36"/>
      <c r="K51" s="36"/>
      <c r="L51" s="36"/>
      <c r="M51" s="36"/>
      <c r="O51" s="324"/>
      <c r="Q51" s="36"/>
    </row>
    <row r="52" spans="1:17" s="32" customFormat="1" ht="26.25">
      <c r="A52" s="31"/>
      <c r="C52" s="33"/>
      <c r="D52" s="33"/>
      <c r="E52" s="33"/>
      <c r="F52" s="34"/>
      <c r="G52" s="35"/>
      <c r="H52" s="36"/>
      <c r="I52" s="36"/>
      <c r="J52" s="36"/>
      <c r="K52" s="36"/>
      <c r="L52" s="36"/>
      <c r="M52" s="36"/>
      <c r="O52" s="324"/>
      <c r="Q52" s="36"/>
    </row>
    <row r="53" spans="1:17" s="32" customFormat="1" ht="26.25">
      <c r="A53" s="31"/>
      <c r="C53" s="33"/>
      <c r="D53" s="33"/>
      <c r="E53" s="33"/>
      <c r="F53" s="34"/>
      <c r="G53" s="35"/>
      <c r="H53" s="36"/>
      <c r="I53" s="36"/>
      <c r="J53" s="36"/>
      <c r="K53" s="36"/>
      <c r="L53" s="36"/>
      <c r="M53" s="36"/>
      <c r="O53" s="324"/>
      <c r="Q53" s="36"/>
    </row>
    <row r="54" spans="1:17" s="32" customFormat="1" ht="26.25">
      <c r="A54" s="31"/>
      <c r="C54" s="33"/>
      <c r="D54" s="33"/>
      <c r="E54" s="33"/>
      <c r="F54" s="34"/>
      <c r="G54" s="35"/>
      <c r="H54" s="36"/>
      <c r="I54" s="36"/>
      <c r="J54" s="36"/>
      <c r="K54" s="36"/>
      <c r="L54" s="36"/>
      <c r="M54" s="36"/>
      <c r="O54" s="324"/>
      <c r="Q54" s="36"/>
    </row>
    <row r="55" spans="1:17" s="32" customFormat="1" ht="26.25">
      <c r="A55" s="31"/>
      <c r="C55" s="33"/>
      <c r="D55" s="33"/>
      <c r="E55" s="33"/>
      <c r="F55" s="34"/>
      <c r="G55" s="37"/>
      <c r="O55" s="324"/>
    </row>
    <row r="56" spans="1:17" s="32" customFormat="1">
      <c r="A56" s="38"/>
      <c r="C56" s="33"/>
      <c r="D56" s="33"/>
      <c r="E56" s="33"/>
      <c r="F56" s="34"/>
      <c r="G56" s="39"/>
      <c r="O56" s="324"/>
    </row>
    <row r="57" spans="1:17" s="32" customFormat="1">
      <c r="A57" s="38"/>
      <c r="C57" s="33"/>
      <c r="D57" s="33"/>
      <c r="E57" s="33"/>
      <c r="F57" s="34"/>
      <c r="G57" s="39"/>
      <c r="O57" s="324"/>
    </row>
    <row r="58" spans="1:17" s="32" customFormat="1">
      <c r="A58" s="38"/>
      <c r="C58" s="33"/>
      <c r="D58" s="33"/>
      <c r="E58" s="33"/>
      <c r="F58" s="34"/>
      <c r="G58" s="39"/>
      <c r="O58" s="324"/>
    </row>
    <row r="59" spans="1:17">
      <c r="A59" s="62"/>
      <c r="F59" s="40"/>
    </row>
    <row r="60" spans="1:17">
      <c r="A60" s="62"/>
      <c r="F60" s="40"/>
    </row>
    <row r="61" spans="1:17">
      <c r="A61" s="62"/>
      <c r="F61" s="40"/>
    </row>
    <row r="62" spans="1:17">
      <c r="A62" s="62"/>
      <c r="F62" s="40"/>
    </row>
    <row r="63" spans="1:17">
      <c r="A63" s="62"/>
      <c r="F63" s="40"/>
    </row>
    <row r="64" spans="1:17">
      <c r="A64" s="62"/>
      <c r="F64" s="40"/>
    </row>
    <row r="65" spans="1:6">
      <c r="A65" s="62"/>
      <c r="F65" s="40"/>
    </row>
    <row r="66" spans="1:6">
      <c r="A66" s="62"/>
      <c r="F66" s="40"/>
    </row>
    <row r="67" spans="1:6">
      <c r="A67" s="62"/>
      <c r="F67" s="40"/>
    </row>
    <row r="68" spans="1:6">
      <c r="A68" s="62"/>
      <c r="F68" s="40"/>
    </row>
    <row r="69" spans="1:6">
      <c r="A69" s="62"/>
    </row>
    <row r="70" spans="1:6">
      <c r="A70" s="62"/>
    </row>
    <row r="71" spans="1:6">
      <c r="A71" s="62"/>
    </row>
  </sheetData>
  <autoFilter ref="A5:Z48" xr:uid="{00000000-0009-0000-0000-000002000000}">
    <filterColumn colId="6" showButton="0"/>
  </autoFilter>
  <mergeCells count="251">
    <mergeCell ref="W46:W47"/>
    <mergeCell ref="H48:M48"/>
    <mergeCell ref="A1:W1"/>
    <mergeCell ref="A2:W2"/>
    <mergeCell ref="L46:L47"/>
    <mergeCell ref="N46:N47"/>
    <mergeCell ref="O46:O47"/>
    <mergeCell ref="P46:P47"/>
    <mergeCell ref="R46:R47"/>
    <mergeCell ref="S46:S47"/>
    <mergeCell ref="V44:V45"/>
    <mergeCell ref="W44:W45"/>
    <mergeCell ref="C46:C47"/>
    <mergeCell ref="D46:D47"/>
    <mergeCell ref="E46:E47"/>
    <mergeCell ref="F46:F47"/>
    <mergeCell ref="G46:G47"/>
    <mergeCell ref="H46:H47"/>
    <mergeCell ref="I46:I47"/>
    <mergeCell ref="K46:K47"/>
    <mergeCell ref="O44:O45"/>
    <mergeCell ref="U44:U45"/>
    <mergeCell ref="G44:G45"/>
    <mergeCell ref="T46:T47"/>
    <mergeCell ref="U46:U47"/>
    <mergeCell ref="A44:A47"/>
    <mergeCell ref="B44:B47"/>
    <mergeCell ref="C44:C45"/>
    <mergeCell ref="D44:D45"/>
    <mergeCell ref="E44:E45"/>
    <mergeCell ref="F44:F45"/>
    <mergeCell ref="V46:V47"/>
    <mergeCell ref="P44:P45"/>
    <mergeCell ref="R44:R45"/>
    <mergeCell ref="S44:S45"/>
    <mergeCell ref="T44:T45"/>
    <mergeCell ref="H44:H45"/>
    <mergeCell ref="I44:I45"/>
    <mergeCell ref="K44:K45"/>
    <mergeCell ref="L44:L45"/>
    <mergeCell ref="N44:N45"/>
    <mergeCell ref="W42:W43"/>
    <mergeCell ref="I42:I43"/>
    <mergeCell ref="K42:K43"/>
    <mergeCell ref="L42:L43"/>
    <mergeCell ref="N42:N43"/>
    <mergeCell ref="O42:O43"/>
    <mergeCell ref="P42:P43"/>
    <mergeCell ref="V40:V41"/>
    <mergeCell ref="W40:W41"/>
    <mergeCell ref="P40:P41"/>
    <mergeCell ref="R40:R41"/>
    <mergeCell ref="S40:S41"/>
    <mergeCell ref="T40:T41"/>
    <mergeCell ref="U40:U41"/>
    <mergeCell ref="R42:R43"/>
    <mergeCell ref="S42:S43"/>
    <mergeCell ref="T42:T43"/>
    <mergeCell ref="U42:U43"/>
    <mergeCell ref="V42:V43"/>
    <mergeCell ref="A42:A43"/>
    <mergeCell ref="B42:B43"/>
    <mergeCell ref="C42:C43"/>
    <mergeCell ref="D42:D43"/>
    <mergeCell ref="E42:E43"/>
    <mergeCell ref="F42:F43"/>
    <mergeCell ref="G42:G43"/>
    <mergeCell ref="H42:H43"/>
    <mergeCell ref="O40:O41"/>
    <mergeCell ref="G40:G41"/>
    <mergeCell ref="H40:H41"/>
    <mergeCell ref="I40:I41"/>
    <mergeCell ref="K40:K41"/>
    <mergeCell ref="L40:L41"/>
    <mergeCell ref="N40:N41"/>
    <mergeCell ref="A34:A41"/>
    <mergeCell ref="B34:B41"/>
    <mergeCell ref="E34:E35"/>
    <mergeCell ref="F34:F35"/>
    <mergeCell ref="C40:C41"/>
    <mergeCell ref="D40:D41"/>
    <mergeCell ref="E40:E41"/>
    <mergeCell ref="F40:F41"/>
    <mergeCell ref="C38:C39"/>
    <mergeCell ref="R38:R39"/>
    <mergeCell ref="S38:S39"/>
    <mergeCell ref="T38:T39"/>
    <mergeCell ref="U38:U39"/>
    <mergeCell ref="V38:V39"/>
    <mergeCell ref="W38:W39"/>
    <mergeCell ref="I38:I39"/>
    <mergeCell ref="K38:K39"/>
    <mergeCell ref="L38:L39"/>
    <mergeCell ref="P38:P39"/>
    <mergeCell ref="D38:D39"/>
    <mergeCell ref="E38:E39"/>
    <mergeCell ref="F38:F39"/>
    <mergeCell ref="G38:G39"/>
    <mergeCell ref="H38:H39"/>
    <mergeCell ref="L36:L37"/>
    <mergeCell ref="N36:N37"/>
    <mergeCell ref="O36:O37"/>
    <mergeCell ref="I34:I35"/>
    <mergeCell ref="K34:K35"/>
    <mergeCell ref="L34:L35"/>
    <mergeCell ref="N34:N35"/>
    <mergeCell ref="N38:N39"/>
    <mergeCell ref="O38:O39"/>
    <mergeCell ref="E32:E33"/>
    <mergeCell ref="C34:C35"/>
    <mergeCell ref="D34:D35"/>
    <mergeCell ref="U36:U37"/>
    <mergeCell ref="V36:V37"/>
    <mergeCell ref="W36:W37"/>
    <mergeCell ref="P36:P37"/>
    <mergeCell ref="R36:R37"/>
    <mergeCell ref="S36:S37"/>
    <mergeCell ref="T36:T37"/>
    <mergeCell ref="V34:V35"/>
    <mergeCell ref="W34:W35"/>
    <mergeCell ref="C36:C37"/>
    <mergeCell ref="D36:D37"/>
    <mergeCell ref="E36:E37"/>
    <mergeCell ref="F36:F37"/>
    <mergeCell ref="G36:G37"/>
    <mergeCell ref="H36:H37"/>
    <mergeCell ref="I36:I37"/>
    <mergeCell ref="K36:K37"/>
    <mergeCell ref="O34:O35"/>
    <mergeCell ref="P34:P35"/>
    <mergeCell ref="R34:R35"/>
    <mergeCell ref="S34:S35"/>
    <mergeCell ref="T34:T35"/>
    <mergeCell ref="U34:U35"/>
    <mergeCell ref="G34:G35"/>
    <mergeCell ref="H34:H35"/>
    <mergeCell ref="U32:U33"/>
    <mergeCell ref="V32:V33"/>
    <mergeCell ref="W32:W33"/>
    <mergeCell ref="R32:R33"/>
    <mergeCell ref="S32:S33"/>
    <mergeCell ref="U30:U31"/>
    <mergeCell ref="V30:V31"/>
    <mergeCell ref="W30:W31"/>
    <mergeCell ref="A28:A29"/>
    <mergeCell ref="B28:B29"/>
    <mergeCell ref="A30:A33"/>
    <mergeCell ref="B30:B33"/>
    <mergeCell ref="C30:C31"/>
    <mergeCell ref="D30:D31"/>
    <mergeCell ref="E30:E31"/>
    <mergeCell ref="F30:F31"/>
    <mergeCell ref="G30:G31"/>
    <mergeCell ref="H30:H31"/>
    <mergeCell ref="C32:C33"/>
    <mergeCell ref="F32:F33"/>
    <mergeCell ref="G32:G33"/>
    <mergeCell ref="H32:H33"/>
    <mergeCell ref="L30:L31"/>
    <mergeCell ref="N30:N31"/>
    <mergeCell ref="O30:O31"/>
    <mergeCell ref="P30:P31"/>
    <mergeCell ref="R30:R31"/>
    <mergeCell ref="S30:S31"/>
    <mergeCell ref="D32:D33"/>
    <mergeCell ref="T30:T31"/>
    <mergeCell ref="I32:I33"/>
    <mergeCell ref="K32:K33"/>
    <mergeCell ref="L32:L33"/>
    <mergeCell ref="N32:N33"/>
    <mergeCell ref="O32:O33"/>
    <mergeCell ref="P32:P33"/>
    <mergeCell ref="T32:T33"/>
    <mergeCell ref="I30:I31"/>
    <mergeCell ref="K30:K31"/>
    <mergeCell ref="U26:U27"/>
    <mergeCell ref="V26:V27"/>
    <mergeCell ref="W26:W27"/>
    <mergeCell ref="I26:I27"/>
    <mergeCell ref="K26:K27"/>
    <mergeCell ref="L26:L27"/>
    <mergeCell ref="N26:N27"/>
    <mergeCell ref="O26:O27"/>
    <mergeCell ref="P26:P27"/>
    <mergeCell ref="R26:R27"/>
    <mergeCell ref="S26:S27"/>
    <mergeCell ref="T26:T27"/>
    <mergeCell ref="V23:V24"/>
    <mergeCell ref="W23:W24"/>
    <mergeCell ref="A26:A27"/>
    <mergeCell ref="B26:B27"/>
    <mergeCell ref="C26:C27"/>
    <mergeCell ref="D26:D27"/>
    <mergeCell ref="E26:E27"/>
    <mergeCell ref="F26:F27"/>
    <mergeCell ref="G26:G27"/>
    <mergeCell ref="H26:H27"/>
    <mergeCell ref="O23:O24"/>
    <mergeCell ref="P23:P24"/>
    <mergeCell ref="R23:R24"/>
    <mergeCell ref="S23:S24"/>
    <mergeCell ref="T23:T24"/>
    <mergeCell ref="U23:U24"/>
    <mergeCell ref="G23:G24"/>
    <mergeCell ref="H23:H24"/>
    <mergeCell ref="I23:I24"/>
    <mergeCell ref="K23:K24"/>
    <mergeCell ref="L23:L24"/>
    <mergeCell ref="N23:N24"/>
    <mergeCell ref="A23:A24"/>
    <mergeCell ref="B23:B24"/>
    <mergeCell ref="C23:C24"/>
    <mergeCell ref="D23:D24"/>
    <mergeCell ref="E23:E24"/>
    <mergeCell ref="F23:F24"/>
    <mergeCell ref="V7:V8"/>
    <mergeCell ref="W7:W8"/>
    <mergeCell ref="A14:A19"/>
    <mergeCell ref="B14:B19"/>
    <mergeCell ref="A21:A22"/>
    <mergeCell ref="B21:B22"/>
    <mergeCell ref="O7:O8"/>
    <mergeCell ref="P7:P8"/>
    <mergeCell ref="R7:R8"/>
    <mergeCell ref="S7:S8"/>
    <mergeCell ref="T7:T8"/>
    <mergeCell ref="U7:U8"/>
    <mergeCell ref="G7:G8"/>
    <mergeCell ref="H7:H8"/>
    <mergeCell ref="I7:I8"/>
    <mergeCell ref="K7:K8"/>
    <mergeCell ref="L7:L8"/>
    <mergeCell ref="N7:N8"/>
    <mergeCell ref="A6:A8"/>
    <mergeCell ref="B6:B8"/>
    <mergeCell ref="W4:W5"/>
    <mergeCell ref="A4:B4"/>
    <mergeCell ref="C4:F4"/>
    <mergeCell ref="G4:H5"/>
    <mergeCell ref="I4:I5"/>
    <mergeCell ref="J4:J5"/>
    <mergeCell ref="K4:K5"/>
    <mergeCell ref="C7:C8"/>
    <mergeCell ref="D7:D8"/>
    <mergeCell ref="E7:E8"/>
    <mergeCell ref="F7:F8"/>
    <mergeCell ref="L4:L5"/>
    <mergeCell ref="M4:P4"/>
    <mergeCell ref="Q4:T4"/>
    <mergeCell ref="U4:U5"/>
    <mergeCell ref="V4:V5"/>
  </mergeCells>
  <conditionalFormatting sqref="T6">
    <cfRule type="iconSet" priority="20">
      <iconSet iconSet="3TrafficLights2">
        <cfvo type="percent" val="0"/>
        <cfvo type="num" val="0.6"/>
        <cfvo type="num" val="0.8"/>
      </iconSet>
    </cfRule>
  </conditionalFormatting>
  <conditionalFormatting sqref="T7:T8">
    <cfRule type="iconSet" priority="19">
      <iconSet iconSet="3TrafficLights2">
        <cfvo type="percent" val="0"/>
        <cfvo type="num" val="0.6"/>
        <cfvo type="num" val="0.8"/>
      </iconSet>
    </cfRule>
  </conditionalFormatting>
  <conditionalFormatting sqref="T9:T22">
    <cfRule type="iconSet" priority="18">
      <iconSet iconSet="3TrafficLights2">
        <cfvo type="percent" val="0"/>
        <cfvo type="num" val="0.6"/>
        <cfvo type="num" val="0.8"/>
      </iconSet>
    </cfRule>
  </conditionalFormatting>
  <conditionalFormatting sqref="T25">
    <cfRule type="iconSet" priority="17">
      <iconSet iconSet="3TrafficLights2">
        <cfvo type="percent" val="0"/>
        <cfvo type="num" val="0.6"/>
        <cfvo type="num" val="0.8"/>
      </iconSet>
    </cfRule>
  </conditionalFormatting>
  <conditionalFormatting sqref="T28:T29">
    <cfRule type="iconSet" priority="16">
      <iconSet iconSet="3TrafficLights2">
        <cfvo type="percent" val="0"/>
        <cfvo type="num" val="0.6"/>
        <cfvo type="num" val="0.8"/>
      </iconSet>
    </cfRule>
  </conditionalFormatting>
  <conditionalFormatting sqref="T23:T24">
    <cfRule type="iconSet" priority="15">
      <iconSet iconSet="3TrafficLights2">
        <cfvo type="percent" val="0"/>
        <cfvo type="num" val="0.6"/>
        <cfvo type="num" val="0.8"/>
      </iconSet>
    </cfRule>
  </conditionalFormatting>
  <conditionalFormatting sqref="T26:T27">
    <cfRule type="iconSet" priority="14">
      <iconSet iconSet="3TrafficLights2">
        <cfvo type="percent" val="0"/>
        <cfvo type="num" val="0.6"/>
        <cfvo type="num" val="0.8"/>
      </iconSet>
    </cfRule>
  </conditionalFormatting>
  <conditionalFormatting sqref="T30:T31">
    <cfRule type="iconSet" priority="13">
      <iconSet iconSet="3TrafficLights2">
        <cfvo type="percent" val="0"/>
        <cfvo type="num" val="0.6"/>
        <cfvo type="num" val="0.8"/>
      </iconSet>
    </cfRule>
  </conditionalFormatting>
  <conditionalFormatting sqref="T32:T47">
    <cfRule type="iconSet" priority="12">
      <iconSet iconSet="3TrafficLights2">
        <cfvo type="percent" val="0"/>
        <cfvo type="num" val="0.6"/>
        <cfvo type="num" val="0.8"/>
      </iconSet>
    </cfRule>
  </conditionalFormatting>
  <conditionalFormatting sqref="P6">
    <cfRule type="iconSet" priority="11">
      <iconSet iconSet="3TrafficLights2">
        <cfvo type="percent" val="0"/>
        <cfvo type="num" val="0.6"/>
        <cfvo type="num" val="0.8"/>
      </iconSet>
    </cfRule>
  </conditionalFormatting>
  <conditionalFormatting sqref="P7:P8">
    <cfRule type="iconSet" priority="10">
      <iconSet iconSet="3TrafficLights2">
        <cfvo type="percent" val="0"/>
        <cfvo type="num" val="0.6"/>
        <cfvo type="num" val="0.8"/>
      </iconSet>
    </cfRule>
  </conditionalFormatting>
  <conditionalFormatting sqref="P9:P22">
    <cfRule type="iconSet" priority="9">
      <iconSet iconSet="3TrafficLights2">
        <cfvo type="percent" val="0"/>
        <cfvo type="num" val="0.6"/>
        <cfvo type="num" val="0.8"/>
      </iconSet>
    </cfRule>
  </conditionalFormatting>
  <conditionalFormatting sqref="P25">
    <cfRule type="iconSet" priority="8">
      <iconSet iconSet="3TrafficLights2">
        <cfvo type="percent" val="0"/>
        <cfvo type="num" val="0.6"/>
        <cfvo type="num" val="0.8"/>
      </iconSet>
    </cfRule>
  </conditionalFormatting>
  <conditionalFormatting sqref="P28:P29">
    <cfRule type="iconSet" priority="7">
      <iconSet iconSet="3TrafficLights2">
        <cfvo type="percent" val="0"/>
        <cfvo type="num" val="0.6"/>
        <cfvo type="num" val="0.8"/>
      </iconSet>
    </cfRule>
  </conditionalFormatting>
  <conditionalFormatting sqref="P23:P24">
    <cfRule type="iconSet" priority="6">
      <iconSet iconSet="3TrafficLights2">
        <cfvo type="percent" val="0"/>
        <cfvo type="num" val="0.6"/>
        <cfvo type="num" val="0.8"/>
      </iconSet>
    </cfRule>
  </conditionalFormatting>
  <conditionalFormatting sqref="P26:P27">
    <cfRule type="iconSet" priority="5">
      <iconSet iconSet="3TrafficLights2">
        <cfvo type="percent" val="0"/>
        <cfvo type="num" val="0.6"/>
        <cfvo type="num" val="0.8"/>
      </iconSet>
    </cfRule>
  </conditionalFormatting>
  <conditionalFormatting sqref="P30:P31">
    <cfRule type="iconSet" priority="4">
      <iconSet iconSet="3TrafficLights2">
        <cfvo type="percent" val="0"/>
        <cfvo type="num" val="0.6"/>
        <cfvo type="num" val="0.8"/>
      </iconSet>
    </cfRule>
  </conditionalFormatting>
  <conditionalFormatting sqref="P32:P47">
    <cfRule type="iconSet" priority="3">
      <iconSet iconSet="3TrafficLights2">
        <cfvo type="percent" val="0"/>
        <cfvo type="num" val="0.6"/>
        <cfvo type="num" val="0.8"/>
      </iconSet>
    </cfRule>
  </conditionalFormatting>
  <conditionalFormatting sqref="T48">
    <cfRule type="iconSet" priority="2">
      <iconSet iconSet="3TrafficLights2">
        <cfvo type="percent" val="0"/>
        <cfvo type="num" val="0.6"/>
        <cfvo type="num" val="0.8"/>
      </iconSet>
    </cfRule>
  </conditionalFormatting>
  <conditionalFormatting sqref="P48">
    <cfRule type="iconSet" priority="1">
      <iconSet iconSet="3TrafficLights2">
        <cfvo type="percent" val="0"/>
        <cfvo type="num" val="0.6"/>
        <cfvo type="num" val="0.8"/>
      </iconSet>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Y70"/>
  <sheetViews>
    <sheetView showGridLines="0" tabSelected="1" zoomScaleNormal="100" workbookViewId="0">
      <selection activeCell="H7" sqref="H7:H8"/>
    </sheetView>
  </sheetViews>
  <sheetFormatPr baseColWidth="10" defaultRowHeight="28.5" outlineLevelCol="1"/>
  <cols>
    <col min="1" max="1" width="10.75" style="61" customWidth="1" outlineLevel="1"/>
    <col min="2" max="2" width="21.625" style="61" customWidth="1" outlineLevel="1"/>
    <col min="3" max="4" width="15.625" style="1" customWidth="1" outlineLevel="1"/>
    <col min="5" max="5" width="15.625" style="1" hidden="1" customWidth="1" outlineLevel="1"/>
    <col min="6" max="6" width="15.625" style="61" hidden="1" customWidth="1" outlineLevel="1"/>
    <col min="7" max="7" width="4.125" style="2" bestFit="1" customWidth="1"/>
    <col min="8" max="8" width="40.625" style="61" customWidth="1"/>
    <col min="9" max="9" width="20" style="61" customWidth="1"/>
    <col min="10" max="10" width="20.125" style="61" customWidth="1"/>
    <col min="11" max="12" width="14.875" style="61" hidden="1" customWidth="1"/>
    <col min="13" max="13" width="14.125" style="61" hidden="1" customWidth="1"/>
    <col min="14" max="14" width="0" style="61" hidden="1" customWidth="1"/>
    <col min="15" max="15" width="0" style="322" hidden="1" customWidth="1"/>
    <col min="16" max="16" width="0" style="61" hidden="1" customWidth="1"/>
    <col min="17" max="17" width="16.125" style="61" customWidth="1"/>
    <col min="18" max="19" width="11" style="322"/>
    <col min="20" max="20" width="11" style="61"/>
    <col min="21" max="22" width="11" style="61" hidden="1" customWidth="1"/>
    <col min="23" max="23" width="35.375" style="61" hidden="1" customWidth="1"/>
    <col min="24" max="24" width="14.375" style="61" bestFit="1" customWidth="1"/>
    <col min="25" max="16384" width="11" style="61"/>
  </cols>
  <sheetData>
    <row r="1" spans="1:24" ht="26.25" customHeight="1">
      <c r="A1" s="1312" t="s">
        <v>0</v>
      </c>
      <c r="B1" s="1312"/>
      <c r="C1" s="1312"/>
      <c r="D1" s="1312"/>
      <c r="E1" s="1312"/>
      <c r="F1" s="1312"/>
      <c r="G1" s="1312"/>
      <c r="H1" s="1312"/>
      <c r="I1" s="1312"/>
      <c r="J1" s="1312"/>
      <c r="K1" s="1312"/>
      <c r="L1" s="1312"/>
      <c r="M1" s="1312"/>
      <c r="N1" s="1312"/>
      <c r="O1" s="1312"/>
      <c r="P1" s="1312"/>
      <c r="Q1" s="1312"/>
      <c r="R1" s="1312"/>
      <c r="S1" s="1312"/>
      <c r="T1" s="1312"/>
      <c r="U1" s="1312"/>
      <c r="V1" s="1312"/>
      <c r="W1" s="1312"/>
    </row>
    <row r="2" spans="1:24" ht="26.25" customHeight="1">
      <c r="A2" s="1313" t="s">
        <v>639</v>
      </c>
      <c r="B2" s="1313"/>
      <c r="C2" s="1313"/>
      <c r="D2" s="1313"/>
      <c r="E2" s="1313"/>
      <c r="F2" s="1313"/>
      <c r="G2" s="1313"/>
      <c r="H2" s="1313"/>
      <c r="I2" s="1313"/>
      <c r="J2" s="1313"/>
      <c r="K2" s="1313"/>
      <c r="L2" s="1313"/>
      <c r="M2" s="1313"/>
      <c r="N2" s="1313"/>
      <c r="O2" s="1313"/>
      <c r="P2" s="1313"/>
      <c r="Q2" s="1313"/>
      <c r="R2" s="1313"/>
      <c r="S2" s="1313"/>
      <c r="T2" s="1313"/>
      <c r="U2" s="1313"/>
      <c r="V2" s="1313"/>
      <c r="W2" s="1313"/>
    </row>
    <row r="3" spans="1:24" ht="26.25" customHeight="1" thickBot="1"/>
    <row r="4" spans="1:24" ht="32.25" customHeight="1">
      <c r="A4" s="1482" t="s">
        <v>1</v>
      </c>
      <c r="B4" s="1483"/>
      <c r="C4" s="1483" t="s">
        <v>2</v>
      </c>
      <c r="D4" s="1483"/>
      <c r="E4" s="1483"/>
      <c r="F4" s="1483"/>
      <c r="G4" s="1484" t="s">
        <v>3</v>
      </c>
      <c r="H4" s="1484"/>
      <c r="I4" s="1483" t="s">
        <v>4</v>
      </c>
      <c r="J4" s="1483" t="s">
        <v>5</v>
      </c>
      <c r="K4" s="1487" t="s">
        <v>6</v>
      </c>
      <c r="L4" s="1487" t="s">
        <v>6</v>
      </c>
      <c r="M4" s="1487" t="s">
        <v>638</v>
      </c>
      <c r="N4" s="1487"/>
      <c r="O4" s="1487"/>
      <c r="P4" s="1487"/>
      <c r="Q4" s="1487" t="s">
        <v>637</v>
      </c>
      <c r="R4" s="1487"/>
      <c r="S4" s="1487"/>
      <c r="T4" s="1488"/>
      <c r="U4" s="1489" t="s">
        <v>154</v>
      </c>
      <c r="V4" s="1329" t="s">
        <v>155</v>
      </c>
      <c r="W4" s="1329" t="s">
        <v>143</v>
      </c>
    </row>
    <row r="5" spans="1:24" ht="60.75" thickBot="1">
      <c r="A5" s="1292" t="s">
        <v>7</v>
      </c>
      <c r="B5" s="1286" t="s">
        <v>8</v>
      </c>
      <c r="C5" s="1286" t="s">
        <v>9</v>
      </c>
      <c r="D5" s="1286" t="s">
        <v>10</v>
      </c>
      <c r="E5" s="1286" t="s">
        <v>11</v>
      </c>
      <c r="F5" s="1286" t="s">
        <v>12</v>
      </c>
      <c r="G5" s="1485"/>
      <c r="H5" s="1485"/>
      <c r="I5" s="1486"/>
      <c r="J5" s="1486"/>
      <c r="K5" s="1420"/>
      <c r="L5" s="1420"/>
      <c r="M5" s="1288" t="s">
        <v>144</v>
      </c>
      <c r="N5" s="1289" t="s">
        <v>145</v>
      </c>
      <c r="O5" s="1290" t="s">
        <v>146</v>
      </c>
      <c r="P5" s="1288" t="s">
        <v>147</v>
      </c>
      <c r="Q5" s="1288" t="s">
        <v>144</v>
      </c>
      <c r="R5" s="1289" t="s">
        <v>631</v>
      </c>
      <c r="S5" s="1290" t="s">
        <v>632</v>
      </c>
      <c r="T5" s="1293" t="s">
        <v>633</v>
      </c>
      <c r="U5" s="1490"/>
      <c r="V5" s="1330"/>
      <c r="W5" s="1330"/>
    </row>
    <row r="6" spans="1:24" s="32" customFormat="1" ht="57" customHeight="1" thickTop="1">
      <c r="A6" s="1480" t="s">
        <v>13</v>
      </c>
      <c r="B6" s="1365" t="s">
        <v>14</v>
      </c>
      <c r="C6" s="687" t="s">
        <v>15</v>
      </c>
      <c r="D6" s="255" t="s">
        <v>16</v>
      </c>
      <c r="E6" s="255" t="s">
        <v>17</v>
      </c>
      <c r="F6" s="688" t="s">
        <v>18</v>
      </c>
      <c r="G6" s="689">
        <v>1</v>
      </c>
      <c r="H6" s="352" t="s">
        <v>19</v>
      </c>
      <c r="I6" s="255" t="s">
        <v>20</v>
      </c>
      <c r="J6" s="234" t="s">
        <v>21</v>
      </c>
      <c r="K6" s="235">
        <v>44561</v>
      </c>
      <c r="L6" s="235" t="s">
        <v>94</v>
      </c>
      <c r="M6" s="309">
        <f>+'01 PE'!F18</f>
        <v>0.11742590486015662</v>
      </c>
      <c r="N6" s="1283">
        <f>+M6</f>
        <v>0.11742590486015662</v>
      </c>
      <c r="O6" s="1283">
        <v>0.35714285714285715</v>
      </c>
      <c r="P6" s="1284">
        <f>IF(O6=0,0,IF(N6&gt;O6,100%,N6/O6))</f>
        <v>0.32879253360843852</v>
      </c>
      <c r="Q6" s="326">
        <f>+M6+'3er trim'!Q6</f>
        <v>0.65608692156256088</v>
      </c>
      <c r="R6" s="1285">
        <f>+Q6</f>
        <v>0.65608692156256088</v>
      </c>
      <c r="S6" s="1285">
        <f>+O6+'3er trim'!S6</f>
        <v>0.99998571428571426</v>
      </c>
      <c r="T6" s="1294">
        <f>IF(S6=0,0,IF(R6&gt;S6,100%,R6/S6))</f>
        <v>0.65609629436676609</v>
      </c>
      <c r="U6" s="105">
        <v>3.3333333333333333E-2</v>
      </c>
      <c r="V6" s="106">
        <f>+T6*U6</f>
        <v>2.1869876478892204E-2</v>
      </c>
      <c r="W6" s="1254"/>
    </row>
    <row r="7" spans="1:24" s="32" customFormat="1" ht="26.25" customHeight="1">
      <c r="A7" s="1494"/>
      <c r="B7" s="1465"/>
      <c r="C7" s="1369" t="s">
        <v>22</v>
      </c>
      <c r="D7" s="1371" t="s">
        <v>23</v>
      </c>
      <c r="E7" s="1371" t="s">
        <v>24</v>
      </c>
      <c r="F7" s="1424" t="s">
        <v>25</v>
      </c>
      <c r="G7" s="1440">
        <v>2</v>
      </c>
      <c r="H7" s="1389" t="s">
        <v>26</v>
      </c>
      <c r="I7" s="1371" t="s">
        <v>27</v>
      </c>
      <c r="J7" s="611" t="s">
        <v>28</v>
      </c>
      <c r="K7" s="1400">
        <v>44561</v>
      </c>
      <c r="L7" s="1355" t="s">
        <v>94</v>
      </c>
      <c r="M7" s="316">
        <v>9416648862</v>
      </c>
      <c r="N7" s="1357">
        <f>+M7/M8</f>
        <v>0.16813632727502184</v>
      </c>
      <c r="O7" s="1359">
        <v>0.25</v>
      </c>
      <c r="P7" s="1411">
        <f>IF(O7=0,0,IF(N7&gt;O7,100%,+N7/O7))</f>
        <v>0.67254530910008736</v>
      </c>
      <c r="Q7" s="329">
        <f>+M7+'3er trim'!Q7</f>
        <v>50498126202</v>
      </c>
      <c r="R7" s="1405">
        <f>+Q7/Q8</f>
        <v>0.90165510027008877</v>
      </c>
      <c r="S7" s="1405">
        <f>+O7+'3er trim'!O7:S8</f>
        <v>1</v>
      </c>
      <c r="T7" s="1491">
        <f>IF(S7=0,0,IF(R7&gt;S7,100%,+R7/S7))</f>
        <v>0.90165510027008877</v>
      </c>
      <c r="U7" s="1493">
        <v>3.3333333333333333E-2</v>
      </c>
      <c r="V7" s="1415">
        <f>+T7*U7</f>
        <v>3.0055170009002957E-2</v>
      </c>
      <c r="W7" s="1478"/>
      <c r="X7" s="1165"/>
    </row>
    <row r="8" spans="1:24" s="32" customFormat="1" ht="26.25" customHeight="1">
      <c r="A8" s="1481"/>
      <c r="B8" s="1366"/>
      <c r="C8" s="1370"/>
      <c r="D8" s="1372"/>
      <c r="E8" s="1372"/>
      <c r="F8" s="1425"/>
      <c r="G8" s="1441"/>
      <c r="H8" s="1390"/>
      <c r="I8" s="1372"/>
      <c r="J8" s="378">
        <f>47064694000+8940340000</f>
        <v>56005034000</v>
      </c>
      <c r="K8" s="1401"/>
      <c r="L8" s="1356"/>
      <c r="M8" s="317">
        <v>56006034000</v>
      </c>
      <c r="N8" s="1358"/>
      <c r="O8" s="1360"/>
      <c r="P8" s="1412"/>
      <c r="Q8" s="330">
        <f>+M8</f>
        <v>56006034000</v>
      </c>
      <c r="R8" s="1406"/>
      <c r="S8" s="1406"/>
      <c r="T8" s="1492"/>
      <c r="U8" s="1493"/>
      <c r="V8" s="1415"/>
      <c r="W8" s="1479"/>
    </row>
    <row r="9" spans="1:24" s="32" customFormat="1" ht="71.25">
      <c r="A9" s="1295" t="s">
        <v>29</v>
      </c>
      <c r="B9" s="801" t="s">
        <v>30</v>
      </c>
      <c r="C9" s="408" t="s">
        <v>31</v>
      </c>
      <c r="D9" s="251" t="s">
        <v>32</v>
      </c>
      <c r="E9" s="251" t="s">
        <v>17</v>
      </c>
      <c r="F9" s="907" t="s">
        <v>33</v>
      </c>
      <c r="G9" s="724">
        <v>3</v>
      </c>
      <c r="H9" s="411" t="s">
        <v>34</v>
      </c>
      <c r="I9" s="251" t="s">
        <v>35</v>
      </c>
      <c r="J9" s="232" t="s">
        <v>36</v>
      </c>
      <c r="K9" s="233">
        <v>44255</v>
      </c>
      <c r="L9" s="233" t="s">
        <v>67</v>
      </c>
      <c r="M9" s="309">
        <v>0</v>
      </c>
      <c r="N9" s="298">
        <f t="shared" ref="N9:N17" si="0">+M9</f>
        <v>0</v>
      </c>
      <c r="O9" s="1283">
        <v>0</v>
      </c>
      <c r="P9" s="1284">
        <f t="shared" ref="P9:P22" si="1">IF(O9=0,0,IF(N9&gt;O9,100%,N9/O9))</f>
        <v>0</v>
      </c>
      <c r="Q9" s="326">
        <f>+M9+'3er trim'!Q9</f>
        <v>1</v>
      </c>
      <c r="R9" s="1285">
        <f t="shared" ref="R9:R22" si="2">+Q9</f>
        <v>1</v>
      </c>
      <c r="S9" s="1285">
        <f>+O9+'3er trim'!S9</f>
        <v>1</v>
      </c>
      <c r="T9" s="1294">
        <f t="shared" ref="T9:T22" si="3">IF(S9=0,0,IF(R9&gt;S9,100%,R9/S9))</f>
        <v>1</v>
      </c>
      <c r="U9" s="120">
        <v>3.3333333333333333E-2</v>
      </c>
      <c r="V9" s="1253">
        <f t="shared" ref="V9:V22" si="4">+T9*U9</f>
        <v>3.3333333333333333E-2</v>
      </c>
      <c r="W9" s="52"/>
    </row>
    <row r="10" spans="1:24" s="32" customFormat="1" ht="81.75" customHeight="1">
      <c r="A10" s="1296" t="s">
        <v>13</v>
      </c>
      <c r="B10" s="723" t="s">
        <v>14</v>
      </c>
      <c r="C10" s="687" t="s">
        <v>37</v>
      </c>
      <c r="D10" s="255" t="s">
        <v>38</v>
      </c>
      <c r="E10" s="255" t="s">
        <v>39</v>
      </c>
      <c r="F10" s="688" t="s">
        <v>40</v>
      </c>
      <c r="G10" s="689">
        <v>4</v>
      </c>
      <c r="H10" s="352" t="s">
        <v>41</v>
      </c>
      <c r="I10" s="255" t="s">
        <v>42</v>
      </c>
      <c r="J10" s="234" t="s">
        <v>36</v>
      </c>
      <c r="K10" s="235">
        <v>44255</v>
      </c>
      <c r="L10" s="233" t="s">
        <v>67</v>
      </c>
      <c r="M10" s="309">
        <v>0</v>
      </c>
      <c r="N10" s="298">
        <f t="shared" si="0"/>
        <v>0</v>
      </c>
      <c r="O10" s="1283">
        <v>0</v>
      </c>
      <c r="P10" s="1284">
        <f t="shared" si="1"/>
        <v>0</v>
      </c>
      <c r="Q10" s="326">
        <f>+M10+'3er trim'!Q10</f>
        <v>1</v>
      </c>
      <c r="R10" s="1285">
        <f t="shared" si="2"/>
        <v>1</v>
      </c>
      <c r="S10" s="1285">
        <f>+O10+'3er trim'!S10</f>
        <v>1</v>
      </c>
      <c r="T10" s="1294">
        <f t="shared" si="3"/>
        <v>1</v>
      </c>
      <c r="U10" s="120">
        <v>3.3333333333333333E-2</v>
      </c>
      <c r="V10" s="1253">
        <f t="shared" si="4"/>
        <v>3.3333333333333333E-2</v>
      </c>
      <c r="W10" s="52"/>
    </row>
    <row r="11" spans="1:24" s="32" customFormat="1" ht="57">
      <c r="A11" s="1296" t="s">
        <v>29</v>
      </c>
      <c r="B11" s="723" t="s">
        <v>30</v>
      </c>
      <c r="C11" s="687" t="s">
        <v>22</v>
      </c>
      <c r="D11" s="255" t="s">
        <v>43</v>
      </c>
      <c r="E11" s="255" t="s">
        <v>24</v>
      </c>
      <c r="F11" s="688" t="s">
        <v>44</v>
      </c>
      <c r="G11" s="689">
        <v>5</v>
      </c>
      <c r="H11" s="352" t="s">
        <v>45</v>
      </c>
      <c r="I11" s="255" t="s">
        <v>46</v>
      </c>
      <c r="J11" s="234" t="s">
        <v>36</v>
      </c>
      <c r="K11" s="235">
        <v>44377</v>
      </c>
      <c r="L11" s="235" t="s">
        <v>76</v>
      </c>
      <c r="M11" s="309">
        <v>0</v>
      </c>
      <c r="N11" s="298">
        <f t="shared" si="0"/>
        <v>0</v>
      </c>
      <c r="O11" s="1283">
        <v>0</v>
      </c>
      <c r="P11" s="1284">
        <f t="shared" si="1"/>
        <v>0</v>
      </c>
      <c r="Q11" s="326">
        <f>+M11+'3er trim'!Q11</f>
        <v>1</v>
      </c>
      <c r="R11" s="1285">
        <f t="shared" si="2"/>
        <v>1</v>
      </c>
      <c r="S11" s="1285">
        <f>+O11+'3er trim'!S11</f>
        <v>1</v>
      </c>
      <c r="T11" s="1294">
        <f t="shared" si="3"/>
        <v>1</v>
      </c>
      <c r="U11" s="120">
        <v>3.3333333333333333E-2</v>
      </c>
      <c r="V11" s="1253">
        <f t="shared" si="4"/>
        <v>3.3333333333333333E-2</v>
      </c>
      <c r="W11" s="52"/>
    </row>
    <row r="12" spans="1:24" s="32" customFormat="1" ht="76.5">
      <c r="A12" s="1297" t="s">
        <v>47</v>
      </c>
      <c r="B12" s="805" t="s">
        <v>48</v>
      </c>
      <c r="C12" s="687" t="s">
        <v>49</v>
      </c>
      <c r="D12" s="255" t="s">
        <v>50</v>
      </c>
      <c r="E12" s="255" t="s">
        <v>51</v>
      </c>
      <c r="F12" s="688" t="s">
        <v>52</v>
      </c>
      <c r="G12" s="689">
        <v>6</v>
      </c>
      <c r="H12" s="352" t="s">
        <v>53</v>
      </c>
      <c r="I12" s="255" t="s">
        <v>54</v>
      </c>
      <c r="J12" s="234" t="s">
        <v>36</v>
      </c>
      <c r="K12" s="235">
        <v>44255</v>
      </c>
      <c r="L12" s="233" t="s">
        <v>67</v>
      </c>
      <c r="M12" s="309">
        <v>0</v>
      </c>
      <c r="N12" s="298">
        <f t="shared" si="0"/>
        <v>0</v>
      </c>
      <c r="O12" s="1283">
        <v>0</v>
      </c>
      <c r="P12" s="1284">
        <f t="shared" si="1"/>
        <v>0</v>
      </c>
      <c r="Q12" s="326">
        <f>+M12+'3er trim'!Q12</f>
        <v>1</v>
      </c>
      <c r="R12" s="1285">
        <f t="shared" si="2"/>
        <v>1</v>
      </c>
      <c r="S12" s="1285">
        <f>+O12+'3er trim'!S12</f>
        <v>1</v>
      </c>
      <c r="T12" s="1294">
        <f t="shared" si="3"/>
        <v>1</v>
      </c>
      <c r="U12" s="120">
        <v>3.3333333333333333E-2</v>
      </c>
      <c r="V12" s="1253">
        <f t="shared" si="4"/>
        <v>3.3333333333333333E-2</v>
      </c>
      <c r="W12" s="52"/>
    </row>
    <row r="13" spans="1:24" s="32" customFormat="1" ht="90" customHeight="1">
      <c r="A13" s="1296" t="s">
        <v>13</v>
      </c>
      <c r="B13" s="723" t="s">
        <v>14</v>
      </c>
      <c r="C13" s="687" t="s">
        <v>55</v>
      </c>
      <c r="D13" s="255" t="s">
        <v>55</v>
      </c>
      <c r="E13" s="255" t="s">
        <v>55</v>
      </c>
      <c r="F13" s="688" t="s">
        <v>18</v>
      </c>
      <c r="G13" s="689">
        <v>7</v>
      </c>
      <c r="H13" s="352" t="s">
        <v>56</v>
      </c>
      <c r="I13" s="255" t="s">
        <v>57</v>
      </c>
      <c r="J13" s="234" t="s">
        <v>36</v>
      </c>
      <c r="K13" s="235">
        <v>44255</v>
      </c>
      <c r="L13" s="233" t="s">
        <v>67</v>
      </c>
      <c r="M13" s="309">
        <v>0</v>
      </c>
      <c r="N13" s="298">
        <f t="shared" si="0"/>
        <v>0</v>
      </c>
      <c r="O13" s="1283">
        <v>0</v>
      </c>
      <c r="P13" s="1284">
        <f t="shared" si="1"/>
        <v>0</v>
      </c>
      <c r="Q13" s="326">
        <f>+M13+'3er trim'!Q13</f>
        <v>1</v>
      </c>
      <c r="R13" s="1285">
        <f t="shared" si="2"/>
        <v>1</v>
      </c>
      <c r="S13" s="1285">
        <f>+O13+'3er trim'!S13</f>
        <v>1</v>
      </c>
      <c r="T13" s="1294">
        <f t="shared" si="3"/>
        <v>1</v>
      </c>
      <c r="U13" s="120">
        <v>3.3333333333333333E-2</v>
      </c>
      <c r="V13" s="1253">
        <f t="shared" si="4"/>
        <v>3.3333333333333333E-2</v>
      </c>
      <c r="W13" s="52"/>
    </row>
    <row r="14" spans="1:24" s="32" customFormat="1" ht="51">
      <c r="A14" s="1476" t="s">
        <v>47</v>
      </c>
      <c r="B14" s="1477" t="s">
        <v>48</v>
      </c>
      <c r="C14" s="408" t="s">
        <v>15</v>
      </c>
      <c r="D14" s="251" t="s">
        <v>58</v>
      </c>
      <c r="E14" s="251" t="s">
        <v>17</v>
      </c>
      <c r="F14" s="907" t="s">
        <v>18</v>
      </c>
      <c r="G14" s="724">
        <v>8</v>
      </c>
      <c r="H14" s="411" t="s">
        <v>59</v>
      </c>
      <c r="I14" s="251" t="s">
        <v>60</v>
      </c>
      <c r="J14" s="232" t="s">
        <v>36</v>
      </c>
      <c r="K14" s="233">
        <v>44255</v>
      </c>
      <c r="L14" s="233" t="s">
        <v>67</v>
      </c>
      <c r="M14" s="306">
        <v>0</v>
      </c>
      <c r="N14" s="307">
        <f t="shared" si="0"/>
        <v>0</v>
      </c>
      <c r="O14" s="325">
        <v>0</v>
      </c>
      <c r="P14" s="308">
        <f t="shared" si="1"/>
        <v>0</v>
      </c>
      <c r="Q14" s="728">
        <f>+M14+'3er trim'!Q14</f>
        <v>1</v>
      </c>
      <c r="R14" s="1308">
        <f t="shared" si="2"/>
        <v>1</v>
      </c>
      <c r="S14" s="1308">
        <f>+O14+'3er trim'!S14</f>
        <v>1</v>
      </c>
      <c r="T14" s="1309">
        <f t="shared" si="3"/>
        <v>1</v>
      </c>
      <c r="U14" s="120">
        <v>3.3333333333333333E-2</v>
      </c>
      <c r="V14" s="1253">
        <f t="shared" si="4"/>
        <v>3.3333333333333333E-2</v>
      </c>
      <c r="W14" s="52"/>
    </row>
    <row r="15" spans="1:24" s="36" customFormat="1" ht="51">
      <c r="A15" s="1474"/>
      <c r="B15" s="1472"/>
      <c r="C15" s="804" t="s">
        <v>61</v>
      </c>
      <c r="D15" s="234" t="s">
        <v>62</v>
      </c>
      <c r="E15" s="255" t="s">
        <v>17</v>
      </c>
      <c r="F15" s="529" t="s">
        <v>63</v>
      </c>
      <c r="G15" s="689">
        <v>9</v>
      </c>
      <c r="H15" s="352" t="s">
        <v>64</v>
      </c>
      <c r="I15" s="255" t="s">
        <v>65</v>
      </c>
      <c r="J15" s="234" t="s">
        <v>66</v>
      </c>
      <c r="K15" s="240" t="s">
        <v>67</v>
      </c>
      <c r="L15" s="240" t="s">
        <v>67</v>
      </c>
      <c r="M15" s="309">
        <v>0</v>
      </c>
      <c r="N15" s="298">
        <f t="shared" si="0"/>
        <v>0</v>
      </c>
      <c r="O15" s="1283">
        <v>0</v>
      </c>
      <c r="P15" s="1284">
        <f t="shared" si="1"/>
        <v>0</v>
      </c>
      <c r="Q15" s="326">
        <f>+M15+'3er trim'!Q15</f>
        <v>1</v>
      </c>
      <c r="R15" s="1285">
        <f t="shared" si="2"/>
        <v>1</v>
      </c>
      <c r="S15" s="1285">
        <f>+O15+'3er trim'!S15</f>
        <v>1</v>
      </c>
      <c r="T15" s="1294">
        <f t="shared" si="3"/>
        <v>1</v>
      </c>
      <c r="U15" s="120">
        <v>3.3333333333333333E-2</v>
      </c>
      <c r="V15" s="1253">
        <f t="shared" si="4"/>
        <v>3.3333333333333333E-2</v>
      </c>
      <c r="W15" s="1254"/>
    </row>
    <row r="16" spans="1:24" s="36" customFormat="1" ht="28.5" customHeight="1">
      <c r="A16" s="1474"/>
      <c r="B16" s="1472"/>
      <c r="C16" s="687" t="s">
        <v>15</v>
      </c>
      <c r="D16" s="255" t="s">
        <v>58</v>
      </c>
      <c r="E16" s="255" t="s">
        <v>17</v>
      </c>
      <c r="F16" s="688" t="s">
        <v>68</v>
      </c>
      <c r="G16" s="689">
        <v>10</v>
      </c>
      <c r="H16" s="352" t="s">
        <v>69</v>
      </c>
      <c r="I16" s="255" t="s">
        <v>70</v>
      </c>
      <c r="J16" s="241" t="s">
        <v>71</v>
      </c>
      <c r="K16" s="240" t="s">
        <v>67</v>
      </c>
      <c r="L16" s="240" t="s">
        <v>67</v>
      </c>
      <c r="M16" s="309">
        <v>0</v>
      </c>
      <c r="N16" s="298">
        <f t="shared" si="0"/>
        <v>0</v>
      </c>
      <c r="O16" s="1283">
        <v>0</v>
      </c>
      <c r="P16" s="1284">
        <f t="shared" si="1"/>
        <v>0</v>
      </c>
      <c r="Q16" s="326">
        <f>+M16+'3er trim'!Q16</f>
        <v>1</v>
      </c>
      <c r="R16" s="1285">
        <f t="shared" si="2"/>
        <v>1</v>
      </c>
      <c r="S16" s="1285">
        <f>+O16+'3er trim'!S16</f>
        <v>1</v>
      </c>
      <c r="T16" s="1294">
        <f t="shared" si="3"/>
        <v>1</v>
      </c>
      <c r="U16" s="120">
        <v>3.3333333333333333E-2</v>
      </c>
      <c r="V16" s="1253">
        <f t="shared" si="4"/>
        <v>3.3333333333333333E-2</v>
      </c>
      <c r="W16" s="1254"/>
    </row>
    <row r="17" spans="1:25" s="774" customFormat="1" ht="76.5">
      <c r="A17" s="1475"/>
      <c r="B17" s="1473"/>
      <c r="C17" s="687" t="s">
        <v>49</v>
      </c>
      <c r="D17" s="255" t="s">
        <v>50</v>
      </c>
      <c r="E17" s="255" t="s">
        <v>51</v>
      </c>
      <c r="F17" s="688" t="s">
        <v>52</v>
      </c>
      <c r="G17" s="689">
        <v>11</v>
      </c>
      <c r="H17" s="353" t="s">
        <v>72</v>
      </c>
      <c r="I17" s="255" t="s">
        <v>60</v>
      </c>
      <c r="J17" s="234" t="s">
        <v>73</v>
      </c>
      <c r="K17" s="240" t="s">
        <v>67</v>
      </c>
      <c r="L17" s="240" t="s">
        <v>67</v>
      </c>
      <c r="M17" s="309">
        <v>0</v>
      </c>
      <c r="N17" s="298">
        <f t="shared" si="0"/>
        <v>0</v>
      </c>
      <c r="O17" s="1283">
        <v>0</v>
      </c>
      <c r="P17" s="1284">
        <f t="shared" si="1"/>
        <v>0</v>
      </c>
      <c r="Q17" s="326">
        <f>+M17+'3er trim'!Q17</f>
        <v>0.7</v>
      </c>
      <c r="R17" s="1285">
        <f t="shared" si="2"/>
        <v>0.7</v>
      </c>
      <c r="S17" s="1285">
        <f>+O17+'3er trim'!S17</f>
        <v>1</v>
      </c>
      <c r="T17" s="1294">
        <f t="shared" si="3"/>
        <v>0.7</v>
      </c>
      <c r="U17" s="120">
        <v>3.3333333333333333E-2</v>
      </c>
      <c r="V17" s="1253">
        <f t="shared" si="4"/>
        <v>2.3333333333333331E-2</v>
      </c>
      <c r="W17" s="1254" t="s">
        <v>1456</v>
      </c>
    </row>
    <row r="18" spans="1:25" s="36" customFormat="1" ht="76.5">
      <c r="A18" s="1474" t="s">
        <v>47</v>
      </c>
      <c r="B18" s="1472" t="s">
        <v>48</v>
      </c>
      <c r="C18" s="687" t="s">
        <v>49</v>
      </c>
      <c r="D18" s="255" t="s">
        <v>50</v>
      </c>
      <c r="E18" s="255" t="s">
        <v>51</v>
      </c>
      <c r="F18" s="688" t="s">
        <v>52</v>
      </c>
      <c r="G18" s="689">
        <v>12</v>
      </c>
      <c r="H18" s="353" t="s">
        <v>74</v>
      </c>
      <c r="I18" s="255" t="s">
        <v>60</v>
      </c>
      <c r="J18" s="242" t="s">
        <v>75</v>
      </c>
      <c r="K18" s="240" t="s">
        <v>76</v>
      </c>
      <c r="L18" s="240" t="s">
        <v>76</v>
      </c>
      <c r="M18" s="309">
        <v>0.3</v>
      </c>
      <c r="N18" s="298">
        <f>+M18</f>
        <v>0.3</v>
      </c>
      <c r="O18" s="1283">
        <v>0</v>
      </c>
      <c r="P18" s="1284">
        <f t="shared" si="1"/>
        <v>0</v>
      </c>
      <c r="Q18" s="326">
        <f>+M18+'3er trim'!Q18</f>
        <v>0.89999999999999991</v>
      </c>
      <c r="R18" s="1285">
        <f>+Q18</f>
        <v>0.89999999999999991</v>
      </c>
      <c r="S18" s="1285">
        <f>+O18+'3er trim'!S18</f>
        <v>1</v>
      </c>
      <c r="T18" s="1294">
        <f t="shared" si="3"/>
        <v>0.89999999999999991</v>
      </c>
      <c r="U18" s="120">
        <v>3.3333333333333333E-2</v>
      </c>
      <c r="V18" s="1253">
        <f t="shared" si="4"/>
        <v>2.9999999999999995E-2</v>
      </c>
      <c r="W18" s="1254" t="s">
        <v>1457</v>
      </c>
    </row>
    <row r="19" spans="1:25" s="36" customFormat="1" ht="43.5" customHeight="1">
      <c r="A19" s="1475"/>
      <c r="B19" s="1473"/>
      <c r="C19" s="687" t="s">
        <v>49</v>
      </c>
      <c r="D19" s="255" t="s">
        <v>50</v>
      </c>
      <c r="E19" s="255" t="s">
        <v>51</v>
      </c>
      <c r="F19" s="688" t="s">
        <v>52</v>
      </c>
      <c r="G19" s="689">
        <v>13</v>
      </c>
      <c r="H19" s="353" t="s">
        <v>77</v>
      </c>
      <c r="I19" s="255" t="s">
        <v>60</v>
      </c>
      <c r="J19" s="242" t="s">
        <v>78</v>
      </c>
      <c r="K19" s="240" t="s">
        <v>76</v>
      </c>
      <c r="L19" s="240" t="s">
        <v>76</v>
      </c>
      <c r="M19" s="309">
        <v>0</v>
      </c>
      <c r="N19" s="298">
        <f>+M19</f>
        <v>0</v>
      </c>
      <c r="O19" s="1283">
        <v>0</v>
      </c>
      <c r="P19" s="1284">
        <f t="shared" si="1"/>
        <v>0</v>
      </c>
      <c r="Q19" s="326">
        <f>+M19+'3er trim'!Q19</f>
        <v>0</v>
      </c>
      <c r="R19" s="1285">
        <f>+Q19</f>
        <v>0</v>
      </c>
      <c r="S19" s="1285">
        <f>+O19+'3er trim'!S19</f>
        <v>1</v>
      </c>
      <c r="T19" s="1294">
        <f t="shared" si="3"/>
        <v>0</v>
      </c>
      <c r="U19" s="120">
        <v>3.3333333333333333E-2</v>
      </c>
      <c r="V19" s="1253">
        <f t="shared" si="4"/>
        <v>0</v>
      </c>
      <c r="W19" s="1254" t="s">
        <v>1458</v>
      </c>
    </row>
    <row r="20" spans="1:25" s="32" customFormat="1" ht="109.5" customHeight="1">
      <c r="A20" s="1296" t="s">
        <v>13</v>
      </c>
      <c r="B20" s="723" t="s">
        <v>14</v>
      </c>
      <c r="C20" s="687" t="s">
        <v>55</v>
      </c>
      <c r="D20" s="255" t="s">
        <v>55</v>
      </c>
      <c r="E20" s="255" t="s">
        <v>55</v>
      </c>
      <c r="F20" s="688" t="s">
        <v>18</v>
      </c>
      <c r="G20" s="689">
        <v>14</v>
      </c>
      <c r="H20" s="353" t="s">
        <v>79</v>
      </c>
      <c r="I20" s="255" t="s">
        <v>80</v>
      </c>
      <c r="J20" s="242" t="s">
        <v>81</v>
      </c>
      <c r="K20" s="240" t="s">
        <v>82</v>
      </c>
      <c r="L20" s="240" t="s">
        <v>82</v>
      </c>
      <c r="M20" s="309">
        <v>0.5</v>
      </c>
      <c r="N20" s="298">
        <f>+M20</f>
        <v>0.5</v>
      </c>
      <c r="O20" s="1283">
        <v>0</v>
      </c>
      <c r="P20" s="1284">
        <f t="shared" si="1"/>
        <v>0</v>
      </c>
      <c r="Q20" s="326">
        <f>+M20+'3er trim'!Q20</f>
        <v>0.5</v>
      </c>
      <c r="R20" s="1285">
        <f t="shared" si="2"/>
        <v>0.5</v>
      </c>
      <c r="S20" s="1285">
        <f>+O20+'3er trim'!S20</f>
        <v>1</v>
      </c>
      <c r="T20" s="1294">
        <f t="shared" si="3"/>
        <v>0.5</v>
      </c>
      <c r="U20" s="120">
        <v>3.3333333333333333E-2</v>
      </c>
      <c r="V20" s="1253">
        <f t="shared" si="4"/>
        <v>1.6666666666666666E-2</v>
      </c>
      <c r="W20" s="1254" t="s">
        <v>1459</v>
      </c>
    </row>
    <row r="21" spans="1:25" s="32" customFormat="1" ht="86.25">
      <c r="A21" s="1480" t="s">
        <v>47</v>
      </c>
      <c r="B21" s="1450" t="s">
        <v>48</v>
      </c>
      <c r="C21" s="687" t="s">
        <v>49</v>
      </c>
      <c r="D21" s="255" t="s">
        <v>50</v>
      </c>
      <c r="E21" s="255" t="s">
        <v>51</v>
      </c>
      <c r="F21" s="688" t="s">
        <v>52</v>
      </c>
      <c r="G21" s="689">
        <v>15</v>
      </c>
      <c r="H21" s="353" t="s">
        <v>83</v>
      </c>
      <c r="I21" s="255" t="s">
        <v>70</v>
      </c>
      <c r="J21" s="242" t="s">
        <v>84</v>
      </c>
      <c r="K21" s="240" t="s">
        <v>85</v>
      </c>
      <c r="L21" s="240" t="s">
        <v>85</v>
      </c>
      <c r="M21" s="309">
        <v>0</v>
      </c>
      <c r="N21" s="298">
        <f>+M21</f>
        <v>0</v>
      </c>
      <c r="O21" s="1283">
        <v>1</v>
      </c>
      <c r="P21" s="1284">
        <f t="shared" si="1"/>
        <v>0</v>
      </c>
      <c r="Q21" s="326">
        <f>+M21+'3er trim'!Q21</f>
        <v>0</v>
      </c>
      <c r="R21" s="1285">
        <f t="shared" si="2"/>
        <v>0</v>
      </c>
      <c r="S21" s="1285">
        <f>+O21+'3er trim'!S21</f>
        <v>1</v>
      </c>
      <c r="T21" s="1294">
        <f t="shared" si="3"/>
        <v>0</v>
      </c>
      <c r="U21" s="120">
        <v>3.3333333333333333E-2</v>
      </c>
      <c r="V21" s="1253">
        <f t="shared" si="4"/>
        <v>0</v>
      </c>
      <c r="W21" s="1254" t="s">
        <v>1460</v>
      </c>
    </row>
    <row r="22" spans="1:25" s="32" customFormat="1" ht="76.5">
      <c r="A22" s="1481"/>
      <c r="B22" s="1451"/>
      <c r="C22" s="687" t="s">
        <v>49</v>
      </c>
      <c r="D22" s="255" t="s">
        <v>50</v>
      </c>
      <c r="E22" s="255" t="s">
        <v>51</v>
      </c>
      <c r="F22" s="688" t="s">
        <v>52</v>
      </c>
      <c r="G22" s="689">
        <v>16</v>
      </c>
      <c r="H22" s="353" t="s">
        <v>86</v>
      </c>
      <c r="I22" s="255" t="s">
        <v>70</v>
      </c>
      <c r="J22" s="242" t="s">
        <v>87</v>
      </c>
      <c r="K22" s="240" t="s">
        <v>85</v>
      </c>
      <c r="L22" s="240" t="s">
        <v>85</v>
      </c>
      <c r="M22" s="309">
        <v>1</v>
      </c>
      <c r="N22" s="298">
        <f>+M22</f>
        <v>1</v>
      </c>
      <c r="O22" s="1283">
        <v>1</v>
      </c>
      <c r="P22" s="1284">
        <f t="shared" si="1"/>
        <v>1</v>
      </c>
      <c r="Q22" s="326">
        <f>+M22+'3er trim'!Q22</f>
        <v>1</v>
      </c>
      <c r="R22" s="1285">
        <f t="shared" si="2"/>
        <v>1</v>
      </c>
      <c r="S22" s="1285">
        <f>+O22+'3er trim'!S22</f>
        <v>1</v>
      </c>
      <c r="T22" s="1294">
        <f t="shared" si="3"/>
        <v>1</v>
      </c>
      <c r="U22" s="120">
        <v>3.3333333333333333E-2</v>
      </c>
      <c r="V22" s="1253">
        <f t="shared" si="4"/>
        <v>3.3333333333333333E-2</v>
      </c>
      <c r="W22" s="1163" t="s">
        <v>1461</v>
      </c>
    </row>
    <row r="23" spans="1:25" s="32" customFormat="1" ht="40.5" customHeight="1">
      <c r="A23" s="1499" t="s">
        <v>13</v>
      </c>
      <c r="B23" s="1450" t="s">
        <v>88</v>
      </c>
      <c r="C23" s="1369" t="s">
        <v>89</v>
      </c>
      <c r="D23" s="1371" t="s">
        <v>90</v>
      </c>
      <c r="E23" s="1371" t="s">
        <v>39</v>
      </c>
      <c r="F23" s="1424" t="s">
        <v>18</v>
      </c>
      <c r="G23" s="1440">
        <v>17</v>
      </c>
      <c r="H23" s="1444" t="s">
        <v>91</v>
      </c>
      <c r="I23" s="1497" t="s">
        <v>92</v>
      </c>
      <c r="J23" s="611" t="s">
        <v>93</v>
      </c>
      <c r="K23" s="1379" t="s">
        <v>94</v>
      </c>
      <c r="L23" s="1379" t="s">
        <v>94</v>
      </c>
      <c r="M23" s="311">
        <v>1</v>
      </c>
      <c r="N23" s="1421">
        <f>+M23/M24</f>
        <v>0.25</v>
      </c>
      <c r="O23" s="1414">
        <v>0.25</v>
      </c>
      <c r="P23" s="1411">
        <f>IF(O23=0,0,IF(N23&gt;O23,100%,+N23/O23))</f>
        <v>1</v>
      </c>
      <c r="Q23" s="331">
        <f>+M23+'3er trim'!Q23</f>
        <v>4</v>
      </c>
      <c r="R23" s="1416">
        <f>+Q23/Q24</f>
        <v>1</v>
      </c>
      <c r="S23" s="1405">
        <f>+O23+'3er trim'!O23:S24</f>
        <v>1</v>
      </c>
      <c r="T23" s="1491">
        <f>IF(S23=0,0,IF(R23&gt;S23,100%,+R23/S23))</f>
        <v>1</v>
      </c>
      <c r="U23" s="1493">
        <v>3.3333333333333333E-2</v>
      </c>
      <c r="V23" s="1415">
        <f>+T23*U23</f>
        <v>3.3333333333333333E-2</v>
      </c>
      <c r="W23" s="1495"/>
      <c r="X23" s="1507"/>
    </row>
    <row r="24" spans="1:25" s="32" customFormat="1" ht="40.5" customHeight="1">
      <c r="A24" s="1500"/>
      <c r="B24" s="1451"/>
      <c r="C24" s="1370"/>
      <c r="D24" s="1372"/>
      <c r="E24" s="1372"/>
      <c r="F24" s="1425"/>
      <c r="G24" s="1441"/>
      <c r="H24" s="1445"/>
      <c r="I24" s="1498"/>
      <c r="J24" s="378" t="s">
        <v>95</v>
      </c>
      <c r="K24" s="1380"/>
      <c r="L24" s="1380"/>
      <c r="M24" s="312">
        <v>4</v>
      </c>
      <c r="N24" s="1382"/>
      <c r="O24" s="1384"/>
      <c r="P24" s="1412"/>
      <c r="Q24" s="332">
        <f>+M24</f>
        <v>4</v>
      </c>
      <c r="R24" s="1417"/>
      <c r="S24" s="1406"/>
      <c r="T24" s="1492"/>
      <c r="U24" s="1493"/>
      <c r="V24" s="1415"/>
      <c r="W24" s="1496"/>
      <c r="X24" s="1507"/>
    </row>
    <row r="25" spans="1:25" s="32" customFormat="1" ht="79.5">
      <c r="A25" s="1296" t="s">
        <v>29</v>
      </c>
      <c r="B25" s="1287" t="s">
        <v>96</v>
      </c>
      <c r="C25" s="687" t="s">
        <v>31</v>
      </c>
      <c r="D25" s="255" t="s">
        <v>32</v>
      </c>
      <c r="E25" s="234" t="s">
        <v>17</v>
      </c>
      <c r="F25" s="688" t="s">
        <v>33</v>
      </c>
      <c r="G25" s="689">
        <v>18</v>
      </c>
      <c r="H25" s="353" t="s">
        <v>97</v>
      </c>
      <c r="I25" s="256" t="s">
        <v>98</v>
      </c>
      <c r="J25" s="243" t="s">
        <v>99</v>
      </c>
      <c r="K25" s="244">
        <v>44439</v>
      </c>
      <c r="L25" s="240" t="s">
        <v>82</v>
      </c>
      <c r="M25" s="309">
        <v>1</v>
      </c>
      <c r="N25" s="298">
        <f>+M25</f>
        <v>1</v>
      </c>
      <c r="O25" s="1283">
        <v>0</v>
      </c>
      <c r="P25" s="1284">
        <f>IF(O25=0,0,IF(N25&gt;O25,100%,N25/O25))</f>
        <v>0</v>
      </c>
      <c r="Q25" s="326">
        <f>+M25+'3er trim'!Q25</f>
        <v>1</v>
      </c>
      <c r="R25" s="1285">
        <f>+Q25</f>
        <v>1</v>
      </c>
      <c r="S25" s="1285">
        <f>+O25+'3er trim'!S25</f>
        <v>1</v>
      </c>
      <c r="T25" s="1294">
        <f>IF(S25=0,0,IF(R25&gt;S25,100%,R25/S25))</f>
        <v>1</v>
      </c>
      <c r="U25" s="120">
        <v>3.3333333333333333E-2</v>
      </c>
      <c r="V25" s="1253">
        <f>+T25*U25</f>
        <v>3.3333333333333333E-2</v>
      </c>
      <c r="W25" s="1254" t="s">
        <v>1462</v>
      </c>
      <c r="X25" s="1210"/>
    </row>
    <row r="26" spans="1:25" s="32" customFormat="1">
      <c r="A26" s="1480" t="s">
        <v>100</v>
      </c>
      <c r="B26" s="1365" t="s">
        <v>101</v>
      </c>
      <c r="C26" s="1369" t="s">
        <v>22</v>
      </c>
      <c r="D26" s="1371" t="s">
        <v>43</v>
      </c>
      <c r="E26" s="1371" t="s">
        <v>17</v>
      </c>
      <c r="F26" s="1424" t="s">
        <v>52</v>
      </c>
      <c r="G26" s="1440">
        <v>19</v>
      </c>
      <c r="H26" s="1389" t="s">
        <v>102</v>
      </c>
      <c r="I26" s="1371" t="s">
        <v>103</v>
      </c>
      <c r="J26" s="611" t="s">
        <v>104</v>
      </c>
      <c r="K26" s="1400">
        <v>44561</v>
      </c>
      <c r="L26" s="1355" t="s">
        <v>94</v>
      </c>
      <c r="M26" s="313">
        <f>+'19 PIGA'!H59</f>
        <v>0.3083333333333334</v>
      </c>
      <c r="N26" s="1421">
        <f>+M26/M27</f>
        <v>0.3083333333333334</v>
      </c>
      <c r="O26" s="1414">
        <v>0.35499999999999998</v>
      </c>
      <c r="P26" s="1411">
        <f>IF(O26=0,0,IF(N26&gt;O26,100%,+N26/O26))</f>
        <v>0.86854460093896735</v>
      </c>
      <c r="Q26" s="333">
        <f>+M26+'3er trim'!Q26</f>
        <v>0.82499999999999996</v>
      </c>
      <c r="R26" s="1416">
        <f>+Q26/Q27</f>
        <v>0.82499999999999996</v>
      </c>
      <c r="S26" s="1405">
        <f>+O26+'3er trim'!O26:S27</f>
        <v>1</v>
      </c>
      <c r="T26" s="1491">
        <f>IF(S26=0,0,IF(R26&gt;S26,100%,+R26/S26))</f>
        <v>0.82499999999999996</v>
      </c>
      <c r="U26" s="1493">
        <v>3.3333333333333333E-2</v>
      </c>
      <c r="V26" s="1415">
        <f>+T26*U26</f>
        <v>2.7499999999999997E-2</v>
      </c>
      <c r="W26" s="1495"/>
    </row>
    <row r="27" spans="1:25" s="32" customFormat="1">
      <c r="A27" s="1481"/>
      <c r="B27" s="1366"/>
      <c r="C27" s="1370"/>
      <c r="D27" s="1372"/>
      <c r="E27" s="1372"/>
      <c r="F27" s="1425"/>
      <c r="G27" s="1441"/>
      <c r="H27" s="1390"/>
      <c r="I27" s="1372"/>
      <c r="J27" s="378" t="s">
        <v>105</v>
      </c>
      <c r="K27" s="1401"/>
      <c r="L27" s="1356"/>
      <c r="M27" s="314">
        <v>1</v>
      </c>
      <c r="N27" s="1382"/>
      <c r="O27" s="1384"/>
      <c r="P27" s="1412"/>
      <c r="Q27" s="334">
        <f>+M27</f>
        <v>1</v>
      </c>
      <c r="R27" s="1417"/>
      <c r="S27" s="1406"/>
      <c r="T27" s="1492"/>
      <c r="U27" s="1493"/>
      <c r="V27" s="1415"/>
      <c r="W27" s="1496"/>
    </row>
    <row r="28" spans="1:25" s="32" customFormat="1" ht="57" customHeight="1">
      <c r="A28" s="1480" t="s">
        <v>47</v>
      </c>
      <c r="B28" s="1450" t="s">
        <v>48</v>
      </c>
      <c r="C28" s="687" t="s">
        <v>49</v>
      </c>
      <c r="D28" s="255" t="s">
        <v>50</v>
      </c>
      <c r="E28" s="731" t="s">
        <v>51</v>
      </c>
      <c r="F28" s="1164" t="s">
        <v>106</v>
      </c>
      <c r="G28" s="689">
        <v>20</v>
      </c>
      <c r="H28" s="352" t="s">
        <v>107</v>
      </c>
      <c r="I28" s="255" t="s">
        <v>108</v>
      </c>
      <c r="J28" s="245" t="s">
        <v>109</v>
      </c>
      <c r="K28" s="235">
        <v>44377</v>
      </c>
      <c r="L28" s="235" t="s">
        <v>76</v>
      </c>
      <c r="M28" s="309">
        <v>0</v>
      </c>
      <c r="N28" s="298">
        <f>+M28</f>
        <v>0</v>
      </c>
      <c r="O28" s="1283">
        <v>0</v>
      </c>
      <c r="P28" s="1284">
        <f>IF(O28=0,0,IF(N28&gt;O28,100%,N28/O28))</f>
        <v>0</v>
      </c>
      <c r="Q28" s="326">
        <f>+M28+'3er trim'!Q28</f>
        <v>0</v>
      </c>
      <c r="R28" s="1285">
        <f>+Q28</f>
        <v>0</v>
      </c>
      <c r="S28" s="1285">
        <f>+O28+'3er trim'!S28</f>
        <v>1</v>
      </c>
      <c r="T28" s="1294">
        <f>IF(S28=0,0,IF(R28&gt;S28,100%,R28/S28))</f>
        <v>0</v>
      </c>
      <c r="U28" s="120">
        <v>3.3333333333333333E-2</v>
      </c>
      <c r="V28" s="1253">
        <f>+T28*U28</f>
        <v>0</v>
      </c>
      <c r="W28" s="1254" t="s">
        <v>1463</v>
      </c>
    </row>
    <row r="29" spans="1:25" s="32" customFormat="1" ht="61.5" customHeight="1">
      <c r="A29" s="1481"/>
      <c r="B29" s="1451"/>
      <c r="C29" s="730" t="s">
        <v>89</v>
      </c>
      <c r="D29" s="731" t="s">
        <v>90</v>
      </c>
      <c r="E29" s="731" t="s">
        <v>39</v>
      </c>
      <c r="F29" s="1164" t="s">
        <v>110</v>
      </c>
      <c r="G29" s="689">
        <v>21</v>
      </c>
      <c r="H29" s="352" t="s">
        <v>111</v>
      </c>
      <c r="I29" s="255" t="s">
        <v>112</v>
      </c>
      <c r="J29" s="234" t="s">
        <v>113</v>
      </c>
      <c r="K29" s="235">
        <v>44561</v>
      </c>
      <c r="L29" s="235" t="s">
        <v>85</v>
      </c>
      <c r="M29" s="309">
        <v>0</v>
      </c>
      <c r="N29" s="298">
        <f>+M29</f>
        <v>0</v>
      </c>
      <c r="O29" s="1283">
        <v>1</v>
      </c>
      <c r="P29" s="1284">
        <f>IF(O29=0,0,IF(N29&gt;O29,100%,N29/O29))</f>
        <v>0</v>
      </c>
      <c r="Q29" s="326">
        <f>+M29+'3er trim'!Q29</f>
        <v>0</v>
      </c>
      <c r="R29" s="1285">
        <f>+Q29</f>
        <v>0</v>
      </c>
      <c r="S29" s="1285">
        <f>+O29+'3er trim'!S29</f>
        <v>1</v>
      </c>
      <c r="T29" s="1294">
        <f>IF(S29=0,0,IF(R29&gt;S29,100%,R29/S29))</f>
        <v>0</v>
      </c>
      <c r="U29" s="120">
        <v>3.3333333333333333E-2</v>
      </c>
      <c r="V29" s="1253">
        <f>+T29*U29</f>
        <v>0</v>
      </c>
      <c r="W29" s="1254" t="s">
        <v>1463</v>
      </c>
    </row>
    <row r="30" spans="1:25" s="32" customFormat="1" ht="27" customHeight="1">
      <c r="A30" s="1480" t="s">
        <v>13</v>
      </c>
      <c r="B30" s="1365" t="s">
        <v>14</v>
      </c>
      <c r="C30" s="1369" t="s">
        <v>61</v>
      </c>
      <c r="D30" s="1371" t="s">
        <v>62</v>
      </c>
      <c r="E30" s="1371" t="s">
        <v>114</v>
      </c>
      <c r="F30" s="1424" t="s">
        <v>63</v>
      </c>
      <c r="G30" s="1426">
        <v>22</v>
      </c>
      <c r="H30" s="1389" t="s">
        <v>115</v>
      </c>
      <c r="I30" s="1371" t="s">
        <v>116</v>
      </c>
      <c r="J30" s="612" t="s">
        <v>117</v>
      </c>
      <c r="K30" s="1400">
        <v>44561</v>
      </c>
      <c r="L30" s="1355" t="s">
        <v>94</v>
      </c>
      <c r="M30" s="313">
        <f>+'22 PINAR'!I19</f>
        <v>0.31709956709956705</v>
      </c>
      <c r="N30" s="1421">
        <f>+M30/M31</f>
        <v>0.31709956709956705</v>
      </c>
      <c r="O30" s="1414">
        <v>0.17860000000000001</v>
      </c>
      <c r="P30" s="1411">
        <f>IF(O30=0,0,IF(N30&gt;O30,100%,+N30/O30))</f>
        <v>1</v>
      </c>
      <c r="Q30" s="335">
        <f>+M30+'3er trim'!Q30</f>
        <v>0.79555385281385271</v>
      </c>
      <c r="R30" s="1416">
        <f>+Q30/Q31</f>
        <v>0.79555385281385271</v>
      </c>
      <c r="S30" s="1405">
        <f>+O30+'3er trim'!O30:S31</f>
        <v>0.97147142857142843</v>
      </c>
      <c r="T30" s="1491">
        <f>IF(S30=0,0,IF(R30&gt;S30,100%,+R30/S30))</f>
        <v>0.81891636688042735</v>
      </c>
      <c r="U30" s="1493">
        <v>3.3333333333333333E-2</v>
      </c>
      <c r="V30" s="1415">
        <f>+T30*U30</f>
        <v>2.7297212229347577E-2</v>
      </c>
      <c r="W30" s="1501"/>
    </row>
    <row r="31" spans="1:25" s="32" customFormat="1" ht="27" customHeight="1">
      <c r="A31" s="1494"/>
      <c r="B31" s="1465"/>
      <c r="C31" s="1370"/>
      <c r="D31" s="1372"/>
      <c r="E31" s="1372"/>
      <c r="F31" s="1425"/>
      <c r="G31" s="1427"/>
      <c r="H31" s="1390"/>
      <c r="I31" s="1372"/>
      <c r="J31" s="381">
        <v>1</v>
      </c>
      <c r="K31" s="1401"/>
      <c r="L31" s="1356"/>
      <c r="M31" s="314">
        <v>1</v>
      </c>
      <c r="N31" s="1382"/>
      <c r="O31" s="1384"/>
      <c r="P31" s="1412"/>
      <c r="Q31" s="336">
        <f>+M31</f>
        <v>1</v>
      </c>
      <c r="R31" s="1417"/>
      <c r="S31" s="1406"/>
      <c r="T31" s="1492"/>
      <c r="U31" s="1493"/>
      <c r="V31" s="1415"/>
      <c r="W31" s="1502"/>
    </row>
    <row r="32" spans="1:25" s="32" customFormat="1" ht="30.75" customHeight="1">
      <c r="A32" s="1494"/>
      <c r="B32" s="1465"/>
      <c r="C32" s="1369" t="s">
        <v>23</v>
      </c>
      <c r="D32" s="1371" t="s">
        <v>118</v>
      </c>
      <c r="E32" s="1371" t="s">
        <v>119</v>
      </c>
      <c r="F32" s="1424" t="s">
        <v>44</v>
      </c>
      <c r="G32" s="1426">
        <v>23</v>
      </c>
      <c r="H32" s="1389" t="s">
        <v>120</v>
      </c>
      <c r="I32" s="1371" t="s">
        <v>121</v>
      </c>
      <c r="J32" s="612" t="s">
        <v>122</v>
      </c>
      <c r="K32" s="1400">
        <v>44561</v>
      </c>
      <c r="L32" s="1355" t="s">
        <v>94</v>
      </c>
      <c r="M32" s="318">
        <v>20465121512</v>
      </c>
      <c r="N32" s="1421">
        <f>+M32/M33</f>
        <v>0.31369252478140902</v>
      </c>
      <c r="O32" s="1414">
        <v>0.25</v>
      </c>
      <c r="P32" s="1411">
        <f>IF(O32=0,0,IF(N32&gt;O32,100%,+N32/O32))</f>
        <v>1</v>
      </c>
      <c r="Q32" s="329">
        <f>+M32+'3er trim'!Q32</f>
        <v>47373363707</v>
      </c>
      <c r="R32" s="1416">
        <f>+Q32/Q33</f>
        <v>0.72614619267826219</v>
      </c>
      <c r="S32" s="1405">
        <f>+O32+'3er trim'!O32:S33</f>
        <v>1</v>
      </c>
      <c r="T32" s="1491">
        <f>IF(S32=0,0,IF(R32&gt;S32,100%,+R32/S32))</f>
        <v>0.72614619267826219</v>
      </c>
      <c r="U32" s="1493">
        <v>3.3333333333333333E-2</v>
      </c>
      <c r="V32" s="1415">
        <f>+T32*U32</f>
        <v>2.4204873089275405E-2</v>
      </c>
      <c r="W32" s="1503" t="s">
        <v>1464</v>
      </c>
      <c r="X32" s="799"/>
      <c r="Y32" s="1259"/>
    </row>
    <row r="33" spans="1:23" s="32" customFormat="1" ht="30.75" customHeight="1">
      <c r="A33" s="1481"/>
      <c r="B33" s="1366"/>
      <c r="C33" s="1370"/>
      <c r="D33" s="1372"/>
      <c r="E33" s="1372"/>
      <c r="F33" s="1425"/>
      <c r="G33" s="1427"/>
      <c r="H33" s="1390"/>
      <c r="I33" s="1372"/>
      <c r="J33" s="382">
        <v>65239430000</v>
      </c>
      <c r="K33" s="1401"/>
      <c r="L33" s="1356"/>
      <c r="M33" s="319">
        <f>+J33</f>
        <v>65239430000</v>
      </c>
      <c r="N33" s="1382"/>
      <c r="O33" s="1384"/>
      <c r="P33" s="1412"/>
      <c r="Q33" s="330">
        <f>+M33</f>
        <v>65239430000</v>
      </c>
      <c r="R33" s="1417"/>
      <c r="S33" s="1406"/>
      <c r="T33" s="1492"/>
      <c r="U33" s="1493"/>
      <c r="V33" s="1415"/>
      <c r="W33" s="1504"/>
    </row>
    <row r="34" spans="1:23" s="32" customFormat="1" ht="24" customHeight="1">
      <c r="A34" s="1480" t="s">
        <v>123</v>
      </c>
      <c r="B34" s="1365" t="s">
        <v>124</v>
      </c>
      <c r="C34" s="1369" t="s">
        <v>89</v>
      </c>
      <c r="D34" s="1371" t="s">
        <v>90</v>
      </c>
      <c r="E34" s="1371" t="s">
        <v>39</v>
      </c>
      <c r="F34" s="1424" t="s">
        <v>125</v>
      </c>
      <c r="G34" s="1426">
        <v>24</v>
      </c>
      <c r="H34" s="1389" t="s">
        <v>126</v>
      </c>
      <c r="I34" s="1371" t="s">
        <v>127</v>
      </c>
      <c r="J34" s="612" t="s">
        <v>117</v>
      </c>
      <c r="K34" s="1400">
        <v>44561</v>
      </c>
      <c r="L34" s="1355" t="s">
        <v>94</v>
      </c>
      <c r="M34" s="313">
        <f>+'24 PETH'!K25</f>
        <v>0.35916666666666669</v>
      </c>
      <c r="N34" s="1421">
        <f>+M34/M35</f>
        <v>0.35916666666666669</v>
      </c>
      <c r="O34" s="1414">
        <v>0.22919999999999999</v>
      </c>
      <c r="P34" s="1411">
        <f>IF(O34=0,0,IF(N34&gt;O34,100%,+N34/O34))</f>
        <v>1</v>
      </c>
      <c r="Q34" s="333">
        <f>+M34+'3er trim'!Q34</f>
        <v>0.63713162623539987</v>
      </c>
      <c r="R34" s="1416">
        <f>+Q34/Q35</f>
        <v>0.63713162623539987</v>
      </c>
      <c r="S34" s="1405">
        <f>+O34+'3er trim'!O34:S35</f>
        <v>0.99999999999999989</v>
      </c>
      <c r="T34" s="1491">
        <f>IF(S34=0,0,IF(R34&gt;S34,100%,+R34/S34))</f>
        <v>0.63713162623539998</v>
      </c>
      <c r="U34" s="1493">
        <v>3.3333333333333333E-2</v>
      </c>
      <c r="V34" s="1415">
        <f>+T34*U34</f>
        <v>2.1237720874513331E-2</v>
      </c>
      <c r="W34" s="1501"/>
    </row>
    <row r="35" spans="1:23" s="32" customFormat="1" ht="24" customHeight="1">
      <c r="A35" s="1494"/>
      <c r="B35" s="1465"/>
      <c r="C35" s="1370"/>
      <c r="D35" s="1372"/>
      <c r="E35" s="1372"/>
      <c r="F35" s="1425"/>
      <c r="G35" s="1427"/>
      <c r="H35" s="1390"/>
      <c r="I35" s="1372"/>
      <c r="J35" s="381">
        <v>1</v>
      </c>
      <c r="K35" s="1401"/>
      <c r="L35" s="1356"/>
      <c r="M35" s="314">
        <v>1</v>
      </c>
      <c r="N35" s="1382"/>
      <c r="O35" s="1384"/>
      <c r="P35" s="1412"/>
      <c r="Q35" s="334">
        <f>+M35</f>
        <v>1</v>
      </c>
      <c r="R35" s="1417"/>
      <c r="S35" s="1406"/>
      <c r="T35" s="1492"/>
      <c r="U35" s="1493"/>
      <c r="V35" s="1415"/>
      <c r="W35" s="1502"/>
    </row>
    <row r="36" spans="1:23" s="32" customFormat="1" ht="24" customHeight="1">
      <c r="A36" s="1494"/>
      <c r="B36" s="1465"/>
      <c r="C36" s="1369" t="s">
        <v>89</v>
      </c>
      <c r="D36" s="1371" t="s">
        <v>90</v>
      </c>
      <c r="E36" s="1371" t="s">
        <v>39</v>
      </c>
      <c r="F36" s="1424" t="s">
        <v>125</v>
      </c>
      <c r="G36" s="1426">
        <v>25</v>
      </c>
      <c r="H36" s="1389" t="s">
        <v>128</v>
      </c>
      <c r="I36" s="1371" t="s">
        <v>127</v>
      </c>
      <c r="J36" s="612" t="s">
        <v>117</v>
      </c>
      <c r="K36" s="1400">
        <v>44561</v>
      </c>
      <c r="L36" s="1355" t="s">
        <v>94</v>
      </c>
      <c r="M36" s="313">
        <f>+'25 Capacitación'!J24</f>
        <v>0.1111111111111111</v>
      </c>
      <c r="N36" s="1421">
        <f>+M36/M37</f>
        <v>0.1111111111111111</v>
      </c>
      <c r="O36" s="1414">
        <v>0.22220000000000001</v>
      </c>
      <c r="P36" s="1411">
        <f>IF(O36=0,0,IF(N36&gt;O36,100%,+N36/O36))</f>
        <v>0.50005000500050001</v>
      </c>
      <c r="Q36" s="333">
        <f>+M36+'3er trim'!Q36</f>
        <v>0.50338624338624338</v>
      </c>
      <c r="R36" s="1416">
        <f>+Q36/Q37</f>
        <v>0.50338624338624338</v>
      </c>
      <c r="S36" s="1405">
        <f>+O36+'3er trim'!O36:S37</f>
        <v>1</v>
      </c>
      <c r="T36" s="1491">
        <f>IF(S36=0,0,IF(R36&gt;S36,100%,+R36/S36))</f>
        <v>0.50338624338624338</v>
      </c>
      <c r="U36" s="1493">
        <v>3.3333333333333333E-2</v>
      </c>
      <c r="V36" s="1415">
        <f>+T36*U36</f>
        <v>1.6779541446208114E-2</v>
      </c>
      <c r="W36" s="1505"/>
    </row>
    <row r="37" spans="1:23" s="32" customFormat="1" ht="24" customHeight="1">
      <c r="A37" s="1494"/>
      <c r="B37" s="1465"/>
      <c r="C37" s="1370"/>
      <c r="D37" s="1372"/>
      <c r="E37" s="1372"/>
      <c r="F37" s="1425"/>
      <c r="G37" s="1427"/>
      <c r="H37" s="1390"/>
      <c r="I37" s="1372"/>
      <c r="J37" s="381">
        <v>1</v>
      </c>
      <c r="K37" s="1401"/>
      <c r="L37" s="1356"/>
      <c r="M37" s="314">
        <v>1</v>
      </c>
      <c r="N37" s="1382"/>
      <c r="O37" s="1384"/>
      <c r="P37" s="1412"/>
      <c r="Q37" s="334">
        <f>+M37</f>
        <v>1</v>
      </c>
      <c r="R37" s="1417"/>
      <c r="S37" s="1406"/>
      <c r="T37" s="1492"/>
      <c r="U37" s="1493"/>
      <c r="V37" s="1415"/>
      <c r="W37" s="1506"/>
    </row>
    <row r="38" spans="1:23" s="32" customFormat="1" ht="24" customHeight="1">
      <c r="A38" s="1494"/>
      <c r="B38" s="1465"/>
      <c r="C38" s="1369" t="s">
        <v>89</v>
      </c>
      <c r="D38" s="1371" t="s">
        <v>90</v>
      </c>
      <c r="E38" s="1371" t="s">
        <v>39</v>
      </c>
      <c r="F38" s="1424" t="s">
        <v>125</v>
      </c>
      <c r="G38" s="1426">
        <v>26</v>
      </c>
      <c r="H38" s="1389" t="s">
        <v>129</v>
      </c>
      <c r="I38" s="1371" t="s">
        <v>127</v>
      </c>
      <c r="J38" s="612" t="s">
        <v>117</v>
      </c>
      <c r="K38" s="1400">
        <v>44561</v>
      </c>
      <c r="L38" s="1355" t="s">
        <v>94</v>
      </c>
      <c r="M38" s="313">
        <f>+'26 Bienestar'!J14</f>
        <v>0.5</v>
      </c>
      <c r="N38" s="1421">
        <f>+M38/M39</f>
        <v>0.5</v>
      </c>
      <c r="O38" s="1414">
        <v>0.66659999999999997</v>
      </c>
      <c r="P38" s="1411">
        <f>IF(O38=0,0,IF(N38&gt;O38,100%,+N38/O38))</f>
        <v>0.75007500750075007</v>
      </c>
      <c r="Q38" s="333">
        <f>+M38+'3er trim'!Q38</f>
        <v>0.58333333333333337</v>
      </c>
      <c r="R38" s="1416">
        <f>+Q38/Q39</f>
        <v>0.58333333333333337</v>
      </c>
      <c r="S38" s="1405">
        <f>+O38+'3er trim'!O38:S39</f>
        <v>1</v>
      </c>
      <c r="T38" s="1491">
        <f>IF(S38=0,0,IF(R38&gt;S38,100%,+R38/S38))</f>
        <v>0.58333333333333337</v>
      </c>
      <c r="U38" s="1493">
        <v>3.3333333333333333E-2</v>
      </c>
      <c r="V38" s="1415">
        <f>+T38*U38</f>
        <v>1.9444444444444445E-2</v>
      </c>
      <c r="W38" s="1495"/>
    </row>
    <row r="39" spans="1:23" s="32" customFormat="1" ht="24" customHeight="1">
      <c r="A39" s="1494"/>
      <c r="B39" s="1465"/>
      <c r="C39" s="1370"/>
      <c r="D39" s="1372"/>
      <c r="E39" s="1372"/>
      <c r="F39" s="1425"/>
      <c r="G39" s="1427"/>
      <c r="H39" s="1390"/>
      <c r="I39" s="1372"/>
      <c r="J39" s="381">
        <v>1</v>
      </c>
      <c r="K39" s="1401"/>
      <c r="L39" s="1356"/>
      <c r="M39" s="314">
        <v>1</v>
      </c>
      <c r="N39" s="1382"/>
      <c r="O39" s="1384"/>
      <c r="P39" s="1412"/>
      <c r="Q39" s="334">
        <f>+M39</f>
        <v>1</v>
      </c>
      <c r="R39" s="1417"/>
      <c r="S39" s="1406"/>
      <c r="T39" s="1492"/>
      <c r="U39" s="1493"/>
      <c r="V39" s="1415"/>
      <c r="W39" s="1496"/>
    </row>
    <row r="40" spans="1:23" s="32" customFormat="1" ht="28.5" customHeight="1">
      <c r="A40" s="1494"/>
      <c r="B40" s="1465"/>
      <c r="C40" s="1369" t="s">
        <v>89</v>
      </c>
      <c r="D40" s="1371" t="s">
        <v>90</v>
      </c>
      <c r="E40" s="1371" t="s">
        <v>39</v>
      </c>
      <c r="F40" s="1424" t="s">
        <v>125</v>
      </c>
      <c r="G40" s="1426">
        <v>27</v>
      </c>
      <c r="H40" s="1389" t="s">
        <v>130</v>
      </c>
      <c r="I40" s="1371" t="s">
        <v>127</v>
      </c>
      <c r="J40" s="612" t="s">
        <v>131</v>
      </c>
      <c r="K40" s="1400">
        <v>44561</v>
      </c>
      <c r="L40" s="1355" t="s">
        <v>94</v>
      </c>
      <c r="M40" s="313">
        <f>+'27 SST'!BG52</f>
        <v>4.3478260869565216E-2</v>
      </c>
      <c r="N40" s="1421">
        <f>+M40/M41</f>
        <v>4.3478260869565216E-2</v>
      </c>
      <c r="O40" s="1414">
        <v>0.13830000000000001</v>
      </c>
      <c r="P40" s="1411">
        <f>IF(O40=0,0,IF(N40&gt;O40,100%,+N40/O40))</f>
        <v>0.31437643434248169</v>
      </c>
      <c r="Q40" s="333">
        <f>+M40+'3er trim'!Q40</f>
        <v>0.8043782608695651</v>
      </c>
      <c r="R40" s="1416">
        <f>+Q40/Q41</f>
        <v>0.8043782608695651</v>
      </c>
      <c r="S40" s="1405">
        <f>+O40+'3er trim'!O40:S41</f>
        <v>1</v>
      </c>
      <c r="T40" s="1491">
        <f>IF(S40=0,0,IF(R40&gt;S40,100%,+R40/S40))</f>
        <v>0.8043782608695651</v>
      </c>
      <c r="U40" s="1493">
        <v>3.3333333333333333E-2</v>
      </c>
      <c r="V40" s="1415">
        <f>+T40*U40</f>
        <v>2.6812608695652169E-2</v>
      </c>
      <c r="W40" s="1501"/>
    </row>
    <row r="41" spans="1:23" s="32" customFormat="1" ht="28.5" customHeight="1">
      <c r="A41" s="1481"/>
      <c r="B41" s="1366"/>
      <c r="C41" s="1370"/>
      <c r="D41" s="1372"/>
      <c r="E41" s="1372"/>
      <c r="F41" s="1425"/>
      <c r="G41" s="1427"/>
      <c r="H41" s="1390"/>
      <c r="I41" s="1372"/>
      <c r="J41" s="382" t="s">
        <v>132</v>
      </c>
      <c r="K41" s="1401"/>
      <c r="L41" s="1356"/>
      <c r="M41" s="314">
        <v>1</v>
      </c>
      <c r="N41" s="1382"/>
      <c r="O41" s="1384"/>
      <c r="P41" s="1412"/>
      <c r="Q41" s="334">
        <f>+M41</f>
        <v>1</v>
      </c>
      <c r="R41" s="1417"/>
      <c r="S41" s="1406"/>
      <c r="T41" s="1492"/>
      <c r="U41" s="1493"/>
      <c r="V41" s="1415"/>
      <c r="W41" s="1502"/>
    </row>
    <row r="42" spans="1:23" s="32" customFormat="1" ht="30.75" customHeight="1">
      <c r="A42" s="1480" t="s">
        <v>29</v>
      </c>
      <c r="B42" s="1365" t="s">
        <v>30</v>
      </c>
      <c r="C42" s="1369" t="s">
        <v>31</v>
      </c>
      <c r="D42" s="1424" t="s">
        <v>133</v>
      </c>
      <c r="E42" s="1371" t="s">
        <v>17</v>
      </c>
      <c r="F42" s="1424" t="s">
        <v>33</v>
      </c>
      <c r="G42" s="1426">
        <v>28</v>
      </c>
      <c r="H42" s="1389" t="s">
        <v>134</v>
      </c>
      <c r="I42" s="1371" t="s">
        <v>135</v>
      </c>
      <c r="J42" s="612" t="s">
        <v>117</v>
      </c>
      <c r="K42" s="1400">
        <v>44561</v>
      </c>
      <c r="L42" s="1355" t="s">
        <v>94</v>
      </c>
      <c r="M42" s="315">
        <f>+'28 PAAC'!H69</f>
        <v>0.2252472643097643</v>
      </c>
      <c r="N42" s="1357">
        <f>+M42/M43</f>
        <v>0.2252472643097643</v>
      </c>
      <c r="O42" s="1359">
        <v>0.28070000000000001</v>
      </c>
      <c r="P42" s="1411">
        <f>IF(O42=0,0,IF(N42&gt;O42,100%,+N42/O42))</f>
        <v>0.80244839440600035</v>
      </c>
      <c r="Q42" s="333">
        <v>0.79689078282828285</v>
      </c>
      <c r="R42" s="1405">
        <f>+Q42/Q43</f>
        <v>0.79689078282828285</v>
      </c>
      <c r="S42" s="1405">
        <f>+O42+'3er trim'!O42:S43</f>
        <v>1</v>
      </c>
      <c r="T42" s="1491">
        <f>IF(S42=0,0,IF(R42&gt;S42,100%,+R42/S42))</f>
        <v>0.79689078282828285</v>
      </c>
      <c r="U42" s="1493">
        <v>3.3333333333333333E-2</v>
      </c>
      <c r="V42" s="1415">
        <f>+T42*U42</f>
        <v>2.6563026094276094E-2</v>
      </c>
      <c r="W42" s="1513"/>
    </row>
    <row r="43" spans="1:23" s="32" customFormat="1" ht="30.75" customHeight="1">
      <c r="A43" s="1481"/>
      <c r="B43" s="1366"/>
      <c r="C43" s="1370"/>
      <c r="D43" s="1425"/>
      <c r="E43" s="1372"/>
      <c r="F43" s="1425"/>
      <c r="G43" s="1427"/>
      <c r="H43" s="1390"/>
      <c r="I43" s="1372"/>
      <c r="J43" s="381">
        <v>1</v>
      </c>
      <c r="K43" s="1401"/>
      <c r="L43" s="1356"/>
      <c r="M43" s="314">
        <v>1</v>
      </c>
      <c r="N43" s="1358"/>
      <c r="O43" s="1360"/>
      <c r="P43" s="1412"/>
      <c r="Q43" s="334">
        <f>+M43</f>
        <v>1</v>
      </c>
      <c r="R43" s="1406"/>
      <c r="S43" s="1406"/>
      <c r="T43" s="1492"/>
      <c r="U43" s="1493"/>
      <c r="V43" s="1415"/>
      <c r="W43" s="1514"/>
    </row>
    <row r="44" spans="1:23" s="32" customFormat="1" ht="24.75" customHeight="1">
      <c r="A44" s="1480" t="s">
        <v>13</v>
      </c>
      <c r="B44" s="1365" t="s">
        <v>88</v>
      </c>
      <c r="C44" s="1369" t="s">
        <v>22</v>
      </c>
      <c r="D44" s="1371" t="s">
        <v>136</v>
      </c>
      <c r="E44" s="1371" t="s">
        <v>137</v>
      </c>
      <c r="F44" s="1424" t="s">
        <v>138</v>
      </c>
      <c r="G44" s="1426">
        <v>29</v>
      </c>
      <c r="H44" s="1389" t="s">
        <v>139</v>
      </c>
      <c r="I44" s="1371" t="s">
        <v>140</v>
      </c>
      <c r="J44" s="612" t="s">
        <v>117</v>
      </c>
      <c r="K44" s="1400">
        <v>44561</v>
      </c>
      <c r="L44" s="1355" t="s">
        <v>94</v>
      </c>
      <c r="M44" s="315">
        <f>+'29 PETIC'!K25</f>
        <v>0.10588235294117647</v>
      </c>
      <c r="N44" s="1357">
        <f>+M44/M45</f>
        <v>0.10588235294117647</v>
      </c>
      <c r="O44" s="1359">
        <v>0.17649999999999999</v>
      </c>
      <c r="P44" s="1411">
        <f>IF(O44=0,0,IF(N44&gt;O44,100%,+N44/O44))</f>
        <v>0.59990001666388937</v>
      </c>
      <c r="Q44" s="333">
        <f>+M44+'3er trim'!Q44</f>
        <v>0.51768235294117648</v>
      </c>
      <c r="R44" s="1405">
        <f>+Q44/Q45</f>
        <v>0.51768235294117648</v>
      </c>
      <c r="S44" s="1405">
        <f>+O44+'3er trim'!O44:S45</f>
        <v>1</v>
      </c>
      <c r="T44" s="1491">
        <f>IF(S44=0,0,IF(R44&gt;S44,100%,+R44/S44))</f>
        <v>0.51768235294117648</v>
      </c>
      <c r="U44" s="1493">
        <v>3.3333333333333333E-2</v>
      </c>
      <c r="V44" s="1415">
        <f>+T44*U44</f>
        <v>1.725607843137255E-2</v>
      </c>
      <c r="W44" s="1508"/>
    </row>
    <row r="45" spans="1:23" s="32" customFormat="1" ht="24.75" customHeight="1">
      <c r="A45" s="1494"/>
      <c r="B45" s="1465"/>
      <c r="C45" s="1370"/>
      <c r="D45" s="1372"/>
      <c r="E45" s="1372"/>
      <c r="F45" s="1425"/>
      <c r="G45" s="1427"/>
      <c r="H45" s="1390"/>
      <c r="I45" s="1372"/>
      <c r="J45" s="381">
        <v>1</v>
      </c>
      <c r="K45" s="1401"/>
      <c r="L45" s="1356"/>
      <c r="M45" s="314">
        <v>1</v>
      </c>
      <c r="N45" s="1358"/>
      <c r="O45" s="1360"/>
      <c r="P45" s="1412"/>
      <c r="Q45" s="334">
        <f>+M45</f>
        <v>1</v>
      </c>
      <c r="R45" s="1406"/>
      <c r="S45" s="1406"/>
      <c r="T45" s="1492"/>
      <c r="U45" s="1493"/>
      <c r="V45" s="1415"/>
      <c r="W45" s="1509"/>
    </row>
    <row r="46" spans="1:23" s="32" customFormat="1" ht="24.75" customHeight="1">
      <c r="A46" s="1494"/>
      <c r="B46" s="1465"/>
      <c r="C46" s="1369" t="s">
        <v>22</v>
      </c>
      <c r="D46" s="1371" t="s">
        <v>141</v>
      </c>
      <c r="E46" s="1371" t="s">
        <v>137</v>
      </c>
      <c r="F46" s="1424" t="s">
        <v>138</v>
      </c>
      <c r="G46" s="1426">
        <v>30</v>
      </c>
      <c r="H46" s="1389" t="s">
        <v>142</v>
      </c>
      <c r="I46" s="1371" t="s">
        <v>140</v>
      </c>
      <c r="J46" s="612" t="s">
        <v>117</v>
      </c>
      <c r="K46" s="1400">
        <v>44561</v>
      </c>
      <c r="L46" s="1355" t="s">
        <v>94</v>
      </c>
      <c r="M46" s="315">
        <f>+'30-PSPI'!J13</f>
        <v>0</v>
      </c>
      <c r="N46" s="1357">
        <f>+M46/M47</f>
        <v>0</v>
      </c>
      <c r="O46" s="1359">
        <v>0.33329999999999999</v>
      </c>
      <c r="P46" s="1411">
        <f>IF(O46=0,0,IF(N46&gt;O46,100%,+N46/O46))</f>
        <v>0</v>
      </c>
      <c r="Q46" s="333">
        <f>+M46+'3er trim'!Q46</f>
        <v>0.48333333333333334</v>
      </c>
      <c r="R46" s="1405">
        <f>+Q46/Q47</f>
        <v>0.48333333333333334</v>
      </c>
      <c r="S46" s="1405">
        <f>+O46+'3er trim'!O46:S47</f>
        <v>1</v>
      </c>
      <c r="T46" s="1491">
        <f>IF(S46=0,0,IF(R46&gt;S46,100%,+R46/S46))</f>
        <v>0.48333333333333334</v>
      </c>
      <c r="U46" s="1493">
        <v>3.3333333333333333E-2</v>
      </c>
      <c r="V46" s="1415">
        <f>+T46*U46</f>
        <v>1.6111111111111111E-2</v>
      </c>
      <c r="W46" s="1508"/>
    </row>
    <row r="47" spans="1:23" s="32" customFormat="1" ht="24.75" customHeight="1">
      <c r="A47" s="1481"/>
      <c r="B47" s="1366"/>
      <c r="C47" s="1370"/>
      <c r="D47" s="1372"/>
      <c r="E47" s="1372"/>
      <c r="F47" s="1425"/>
      <c r="G47" s="1427"/>
      <c r="H47" s="1390"/>
      <c r="I47" s="1372"/>
      <c r="J47" s="381">
        <v>1</v>
      </c>
      <c r="K47" s="1401"/>
      <c r="L47" s="1356"/>
      <c r="M47" s="314">
        <v>1</v>
      </c>
      <c r="N47" s="1358"/>
      <c r="O47" s="1360"/>
      <c r="P47" s="1412"/>
      <c r="Q47" s="334">
        <f>+M47</f>
        <v>1</v>
      </c>
      <c r="R47" s="1406"/>
      <c r="S47" s="1406"/>
      <c r="T47" s="1492"/>
      <c r="U47" s="1512"/>
      <c r="V47" s="1415"/>
      <c r="W47" s="1509"/>
    </row>
    <row r="48" spans="1:23" s="1166" customFormat="1" ht="27" thickBot="1">
      <c r="A48" s="1298"/>
      <c r="B48" s="1299"/>
      <c r="C48" s="1300"/>
      <c r="D48" s="1300"/>
      <c r="E48" s="1300"/>
      <c r="F48" s="1301"/>
      <c r="G48" s="1302"/>
      <c r="H48" s="1510" t="s">
        <v>214</v>
      </c>
      <c r="I48" s="1511"/>
      <c r="J48" s="1511"/>
      <c r="K48" s="1511"/>
      <c r="L48" s="1511"/>
      <c r="M48" s="1511"/>
      <c r="N48" s="1303">
        <f>AVERAGE(N6:N47)</f>
        <v>0.18731911044159238</v>
      </c>
      <c r="O48" s="1303">
        <f>AVERAGE(O6:O47)</f>
        <v>0.22291809523809525</v>
      </c>
      <c r="P48" s="1306">
        <f>AVERAGE(P6:P47)</f>
        <v>0.32789107671870382</v>
      </c>
      <c r="Q48" s="1307"/>
      <c r="R48" s="1303">
        <f>AVERAGE(R6:R47)</f>
        <v>0.71101926667506976</v>
      </c>
      <c r="S48" s="1304">
        <f>AVERAGE(S6:S47)</f>
        <v>0.99904857142857151</v>
      </c>
      <c r="T48" s="1305">
        <f>AVERAGE(T6:T47)</f>
        <v>0.71179832957076239</v>
      </c>
      <c r="U48" s="1291">
        <f>SUM(U6:U47)</f>
        <v>0.99999999999999989</v>
      </c>
      <c r="V48" s="237">
        <f>SUM(V6:V47)</f>
        <v>0.7117983295707625</v>
      </c>
    </row>
    <row r="49" spans="1:19" s="32" customFormat="1" ht="26.25">
      <c r="A49" s="31"/>
      <c r="C49" s="33"/>
      <c r="D49" s="33"/>
      <c r="E49" s="33"/>
      <c r="F49" s="34"/>
      <c r="G49" s="35"/>
      <c r="H49" s="36"/>
      <c r="I49" s="36"/>
      <c r="J49" s="36"/>
      <c r="K49" s="36"/>
      <c r="L49" s="36"/>
      <c r="M49" s="36"/>
      <c r="O49" s="324"/>
      <c r="Q49" s="36"/>
      <c r="R49" s="324"/>
      <c r="S49" s="324"/>
    </row>
    <row r="50" spans="1:19" s="32" customFormat="1" ht="26.25">
      <c r="A50" s="31"/>
      <c r="C50" s="33"/>
      <c r="D50" s="33"/>
      <c r="E50" s="33"/>
      <c r="F50" s="34"/>
      <c r="G50" s="35"/>
      <c r="H50" s="36"/>
      <c r="I50" s="36"/>
      <c r="J50" s="36"/>
      <c r="K50" s="36"/>
      <c r="L50" s="36"/>
      <c r="M50" s="36"/>
      <c r="O50" s="324"/>
      <c r="Q50" s="36"/>
      <c r="R50" s="324">
        <f>SUM(R6:R47)</f>
        <v>21.330578000252093</v>
      </c>
      <c r="S50" s="324"/>
    </row>
    <row r="51" spans="1:19" s="32" customFormat="1" ht="26.25">
      <c r="A51" s="31"/>
      <c r="C51" s="33"/>
      <c r="D51" s="33"/>
      <c r="E51" s="33"/>
      <c r="F51" s="34"/>
      <c r="G51" s="35"/>
      <c r="H51" s="36"/>
      <c r="I51" s="36"/>
      <c r="J51" s="36"/>
      <c r="K51" s="36"/>
      <c r="L51" s="36"/>
      <c r="M51" s="36"/>
      <c r="O51" s="324"/>
      <c r="Q51" s="36"/>
      <c r="R51" s="324"/>
      <c r="S51" s="324"/>
    </row>
    <row r="52" spans="1:19" s="32" customFormat="1" ht="26.25">
      <c r="A52" s="31"/>
      <c r="C52" s="33"/>
      <c r="D52" s="33"/>
      <c r="E52" s="33"/>
      <c r="F52" s="34"/>
      <c r="G52" s="35"/>
      <c r="H52" s="36"/>
      <c r="I52" s="36"/>
      <c r="J52" s="36"/>
      <c r="K52" s="36"/>
      <c r="L52" s="36"/>
      <c r="M52" s="36"/>
      <c r="O52" s="324"/>
      <c r="Q52" s="36"/>
      <c r="R52" s="324"/>
      <c r="S52" s="324"/>
    </row>
    <row r="53" spans="1:19" s="32" customFormat="1" ht="26.25">
      <c r="A53" s="31"/>
      <c r="C53" s="33"/>
      <c r="D53" s="33"/>
      <c r="E53" s="33"/>
      <c r="F53" s="34"/>
      <c r="G53" s="35"/>
      <c r="H53" s="36"/>
      <c r="I53" s="36"/>
      <c r="J53" s="36"/>
      <c r="K53" s="36"/>
      <c r="L53" s="36"/>
      <c r="M53" s="36"/>
      <c r="O53" s="324"/>
      <c r="Q53" s="36"/>
      <c r="R53" s="324"/>
      <c r="S53" s="324"/>
    </row>
    <row r="54" spans="1:19" s="32" customFormat="1" ht="26.25">
      <c r="A54" s="31"/>
      <c r="C54" s="33"/>
      <c r="D54" s="33"/>
      <c r="E54" s="33"/>
      <c r="F54" s="34"/>
      <c r="G54" s="37"/>
      <c r="O54" s="324"/>
      <c r="R54" s="324"/>
      <c r="S54" s="324"/>
    </row>
    <row r="55" spans="1:19" s="32" customFormat="1">
      <c r="A55" s="38"/>
      <c r="C55" s="33"/>
      <c r="D55" s="33"/>
      <c r="E55" s="33"/>
      <c r="F55" s="34"/>
      <c r="G55" s="39"/>
      <c r="O55" s="324"/>
      <c r="R55" s="324"/>
      <c r="S55" s="324"/>
    </row>
    <row r="56" spans="1:19" s="32" customFormat="1">
      <c r="A56" s="38"/>
      <c r="C56" s="33"/>
      <c r="D56" s="33"/>
      <c r="E56" s="33"/>
      <c r="F56" s="34"/>
      <c r="G56" s="39"/>
      <c r="O56" s="324"/>
      <c r="R56" s="324"/>
      <c r="S56" s="324"/>
    </row>
    <row r="57" spans="1:19" s="32" customFormat="1">
      <c r="A57" s="38"/>
      <c r="C57" s="33"/>
      <c r="D57" s="33"/>
      <c r="E57" s="33"/>
      <c r="F57" s="34"/>
      <c r="G57" s="39"/>
      <c r="O57" s="324"/>
      <c r="R57" s="324"/>
      <c r="S57" s="324"/>
    </row>
    <row r="58" spans="1:19">
      <c r="A58" s="62"/>
      <c r="F58" s="40"/>
    </row>
    <row r="59" spans="1:19">
      <c r="A59" s="62"/>
      <c r="F59" s="40"/>
    </row>
    <row r="60" spans="1:19">
      <c r="A60" s="62"/>
      <c r="F60" s="40"/>
    </row>
    <row r="61" spans="1:19">
      <c r="A61" s="62"/>
      <c r="F61" s="40"/>
    </row>
    <row r="62" spans="1:19">
      <c r="A62" s="62"/>
      <c r="F62" s="40"/>
    </row>
    <row r="63" spans="1:19">
      <c r="A63" s="62"/>
      <c r="F63" s="40"/>
    </row>
    <row r="64" spans="1:19">
      <c r="A64" s="62"/>
      <c r="F64" s="40"/>
    </row>
    <row r="65" spans="1:6">
      <c r="A65" s="62"/>
      <c r="F65" s="40"/>
    </row>
    <row r="66" spans="1:6">
      <c r="A66" s="62"/>
      <c r="F66" s="40"/>
    </row>
    <row r="67" spans="1:6">
      <c r="A67" s="62"/>
      <c r="F67" s="40"/>
    </row>
    <row r="68" spans="1:6">
      <c r="A68" s="62"/>
    </row>
    <row r="69" spans="1:6">
      <c r="A69" s="62"/>
    </row>
    <row r="70" spans="1:6">
      <c r="A70" s="62"/>
    </row>
  </sheetData>
  <autoFilter ref="A5:X48" xr:uid="{00000000-0009-0000-0000-000003000000}">
    <filterColumn colId="6" showButton="0"/>
  </autoFilter>
  <mergeCells count="254">
    <mergeCell ref="X23:X24"/>
    <mergeCell ref="V46:V47"/>
    <mergeCell ref="W46:W47"/>
    <mergeCell ref="H48:M48"/>
    <mergeCell ref="L46:L47"/>
    <mergeCell ref="N46:N47"/>
    <mergeCell ref="O46:O47"/>
    <mergeCell ref="P46:P47"/>
    <mergeCell ref="R46:R47"/>
    <mergeCell ref="S46:S47"/>
    <mergeCell ref="V44:V45"/>
    <mergeCell ref="W44:W45"/>
    <mergeCell ref="P44:P45"/>
    <mergeCell ref="R44:R45"/>
    <mergeCell ref="S44:S45"/>
    <mergeCell ref="T44:T45"/>
    <mergeCell ref="U44:U45"/>
    <mergeCell ref="T46:T47"/>
    <mergeCell ref="U46:U47"/>
    <mergeCell ref="U42:U43"/>
    <mergeCell ref="V42:V43"/>
    <mergeCell ref="W42:W43"/>
    <mergeCell ref="V40:V41"/>
    <mergeCell ref="W40:W41"/>
    <mergeCell ref="D46:D47"/>
    <mergeCell ref="E46:E47"/>
    <mergeCell ref="F46:F47"/>
    <mergeCell ref="G46:G47"/>
    <mergeCell ref="H46:H47"/>
    <mergeCell ref="I46:I47"/>
    <mergeCell ref="K46:K47"/>
    <mergeCell ref="O44:O45"/>
    <mergeCell ref="G44:G45"/>
    <mergeCell ref="H44:H45"/>
    <mergeCell ref="I44:I45"/>
    <mergeCell ref="K44:K45"/>
    <mergeCell ref="L44:L45"/>
    <mergeCell ref="N44:N45"/>
    <mergeCell ref="A44:A47"/>
    <mergeCell ref="B44:B47"/>
    <mergeCell ref="C44:C45"/>
    <mergeCell ref="D44:D45"/>
    <mergeCell ref="E44:E45"/>
    <mergeCell ref="F44:F45"/>
    <mergeCell ref="R42:R43"/>
    <mergeCell ref="S42:S43"/>
    <mergeCell ref="T42:T43"/>
    <mergeCell ref="I42:I43"/>
    <mergeCell ref="K42:K43"/>
    <mergeCell ref="L42:L43"/>
    <mergeCell ref="N42:N43"/>
    <mergeCell ref="O42:O43"/>
    <mergeCell ref="P42:P43"/>
    <mergeCell ref="A42:A43"/>
    <mergeCell ref="B42:B43"/>
    <mergeCell ref="C42:C43"/>
    <mergeCell ref="D42:D43"/>
    <mergeCell ref="E42:E43"/>
    <mergeCell ref="F42:F43"/>
    <mergeCell ref="G42:G43"/>
    <mergeCell ref="H42:H43"/>
    <mergeCell ref="C46:C47"/>
    <mergeCell ref="S40:S41"/>
    <mergeCell ref="T40:T41"/>
    <mergeCell ref="U40:U41"/>
    <mergeCell ref="G40:G41"/>
    <mergeCell ref="H40:H41"/>
    <mergeCell ref="I40:I41"/>
    <mergeCell ref="K40:K41"/>
    <mergeCell ref="L40:L41"/>
    <mergeCell ref="N40:N41"/>
    <mergeCell ref="A34:A41"/>
    <mergeCell ref="B34:B41"/>
    <mergeCell ref="U36:U37"/>
    <mergeCell ref="V36:V37"/>
    <mergeCell ref="W36:W37"/>
    <mergeCell ref="C38:C39"/>
    <mergeCell ref="D38:D39"/>
    <mergeCell ref="E38:E39"/>
    <mergeCell ref="F38:F39"/>
    <mergeCell ref="G38:G39"/>
    <mergeCell ref="H38:H39"/>
    <mergeCell ref="L36:L37"/>
    <mergeCell ref="N36:N37"/>
    <mergeCell ref="O36:O37"/>
    <mergeCell ref="P36:P37"/>
    <mergeCell ref="R36:R37"/>
    <mergeCell ref="S36:S37"/>
    <mergeCell ref="R38:R39"/>
    <mergeCell ref="S38:S39"/>
    <mergeCell ref="T38:T39"/>
    <mergeCell ref="U38:U39"/>
    <mergeCell ref="V38:V39"/>
    <mergeCell ref="W38:W39"/>
    <mergeCell ref="I38:I39"/>
    <mergeCell ref="O40:O41"/>
    <mergeCell ref="P40:P41"/>
    <mergeCell ref="R40:R41"/>
    <mergeCell ref="C36:C37"/>
    <mergeCell ref="D36:D37"/>
    <mergeCell ref="E36:E37"/>
    <mergeCell ref="F36:F37"/>
    <mergeCell ref="G36:G37"/>
    <mergeCell ref="H36:H37"/>
    <mergeCell ref="I36:I37"/>
    <mergeCell ref="K36:K37"/>
    <mergeCell ref="N38:N39"/>
    <mergeCell ref="O38:O39"/>
    <mergeCell ref="P38:P39"/>
    <mergeCell ref="E34:E35"/>
    <mergeCell ref="F34:F35"/>
    <mergeCell ref="K34:K35"/>
    <mergeCell ref="L34:L35"/>
    <mergeCell ref="N34:N35"/>
    <mergeCell ref="C40:C41"/>
    <mergeCell ref="D40:D41"/>
    <mergeCell ref="E40:E41"/>
    <mergeCell ref="F40:F41"/>
    <mergeCell ref="K38:K39"/>
    <mergeCell ref="L38:L39"/>
    <mergeCell ref="G34:G35"/>
    <mergeCell ref="H34:H35"/>
    <mergeCell ref="I34:I35"/>
    <mergeCell ref="C34:C35"/>
    <mergeCell ref="D34:D35"/>
    <mergeCell ref="K30:K31"/>
    <mergeCell ref="U32:U33"/>
    <mergeCell ref="V32:V33"/>
    <mergeCell ref="W32:W33"/>
    <mergeCell ref="T30:T31"/>
    <mergeCell ref="I32:I33"/>
    <mergeCell ref="S32:S33"/>
    <mergeCell ref="T32:T33"/>
    <mergeCell ref="T36:T37"/>
    <mergeCell ref="V34:V35"/>
    <mergeCell ref="W34:W35"/>
    <mergeCell ref="S34:S35"/>
    <mergeCell ref="T34:T35"/>
    <mergeCell ref="U34:U35"/>
    <mergeCell ref="K32:K33"/>
    <mergeCell ref="L32:L33"/>
    <mergeCell ref="N32:N33"/>
    <mergeCell ref="O32:O33"/>
    <mergeCell ref="P32:P33"/>
    <mergeCell ref="R32:R33"/>
    <mergeCell ref="O34:O35"/>
    <mergeCell ref="P34:P35"/>
    <mergeCell ref="R34:R35"/>
    <mergeCell ref="N26:N27"/>
    <mergeCell ref="O26:O27"/>
    <mergeCell ref="P26:P27"/>
    <mergeCell ref="R26:R27"/>
    <mergeCell ref="S26:S27"/>
    <mergeCell ref="T26:T27"/>
    <mergeCell ref="W30:W31"/>
    <mergeCell ref="C32:C33"/>
    <mergeCell ref="D32:D33"/>
    <mergeCell ref="E32:E33"/>
    <mergeCell ref="F32:F33"/>
    <mergeCell ref="G32:G33"/>
    <mergeCell ref="H32:H33"/>
    <mergeCell ref="L30:L31"/>
    <mergeCell ref="N30:N31"/>
    <mergeCell ref="O30:O31"/>
    <mergeCell ref="P30:P31"/>
    <mergeCell ref="R30:R31"/>
    <mergeCell ref="S30:S31"/>
    <mergeCell ref="E30:E31"/>
    <mergeCell ref="F30:F31"/>
    <mergeCell ref="G30:G31"/>
    <mergeCell ref="H30:H31"/>
    <mergeCell ref="I30:I31"/>
    <mergeCell ref="K23:K24"/>
    <mergeCell ref="L23:L24"/>
    <mergeCell ref="N23:N24"/>
    <mergeCell ref="A23:A24"/>
    <mergeCell ref="B23:B24"/>
    <mergeCell ref="W26:W27"/>
    <mergeCell ref="U30:U31"/>
    <mergeCell ref="V30:V31"/>
    <mergeCell ref="C23:C24"/>
    <mergeCell ref="D23:D24"/>
    <mergeCell ref="E23:E24"/>
    <mergeCell ref="F23:F24"/>
    <mergeCell ref="A28:A29"/>
    <mergeCell ref="B28:B29"/>
    <mergeCell ref="A30:A33"/>
    <mergeCell ref="B30:B33"/>
    <mergeCell ref="C30:C31"/>
    <mergeCell ref="D30:D31"/>
    <mergeCell ref="U26:U27"/>
    <mergeCell ref="V26:V27"/>
    <mergeCell ref="V23:V24"/>
    <mergeCell ref="I26:I27"/>
    <mergeCell ref="K26:K27"/>
    <mergeCell ref="L26:L27"/>
    <mergeCell ref="A6:A8"/>
    <mergeCell ref="B6:B8"/>
    <mergeCell ref="C7:C8"/>
    <mergeCell ref="D7:D8"/>
    <mergeCell ref="E7:E8"/>
    <mergeCell ref="F7:F8"/>
    <mergeCell ref="W23:W24"/>
    <mergeCell ref="A26:A27"/>
    <mergeCell ref="B26:B27"/>
    <mergeCell ref="C26:C27"/>
    <mergeCell ref="D26:D27"/>
    <mergeCell ref="E26:E27"/>
    <mergeCell ref="F26:F27"/>
    <mergeCell ref="G26:G27"/>
    <mergeCell ref="H26:H27"/>
    <mergeCell ref="O23:O24"/>
    <mergeCell ref="P23:P24"/>
    <mergeCell ref="R23:R24"/>
    <mergeCell ref="S23:S24"/>
    <mergeCell ref="T23:T24"/>
    <mergeCell ref="U23:U24"/>
    <mergeCell ref="G23:G24"/>
    <mergeCell ref="H23:H24"/>
    <mergeCell ref="I23:I24"/>
    <mergeCell ref="R7:R8"/>
    <mergeCell ref="S7:S8"/>
    <mergeCell ref="T7:T8"/>
    <mergeCell ref="U7:U8"/>
    <mergeCell ref="G7:G8"/>
    <mergeCell ref="H7:H8"/>
    <mergeCell ref="I7:I8"/>
    <mergeCell ref="K7:K8"/>
    <mergeCell ref="L7:L8"/>
    <mergeCell ref="N7:N8"/>
    <mergeCell ref="B18:B19"/>
    <mergeCell ref="A18:A19"/>
    <mergeCell ref="A14:A17"/>
    <mergeCell ref="B14:B17"/>
    <mergeCell ref="V7:V8"/>
    <mergeCell ref="W7:W8"/>
    <mergeCell ref="A21:A22"/>
    <mergeCell ref="B21:B22"/>
    <mergeCell ref="A1:W1"/>
    <mergeCell ref="A2:W2"/>
    <mergeCell ref="A4:B4"/>
    <mergeCell ref="C4:F4"/>
    <mergeCell ref="G4:H5"/>
    <mergeCell ref="I4:I5"/>
    <mergeCell ref="J4:J5"/>
    <mergeCell ref="K4:K5"/>
    <mergeCell ref="L4:L5"/>
    <mergeCell ref="M4:P4"/>
    <mergeCell ref="Q4:T4"/>
    <mergeCell ref="U4:U5"/>
    <mergeCell ref="V4:V5"/>
    <mergeCell ref="W4:W5"/>
    <mergeCell ref="O7:O8"/>
    <mergeCell ref="P7:P8"/>
  </mergeCells>
  <conditionalFormatting sqref="T6">
    <cfRule type="iconSet" priority="20">
      <iconSet iconSet="3TrafficLights2">
        <cfvo type="percent" val="0"/>
        <cfvo type="num" val="0.6"/>
        <cfvo type="num" val="0.8"/>
      </iconSet>
    </cfRule>
  </conditionalFormatting>
  <conditionalFormatting sqref="T7:T8">
    <cfRule type="iconSet" priority="19">
      <iconSet iconSet="3TrafficLights2">
        <cfvo type="percent" val="0"/>
        <cfvo type="num" val="0.6"/>
        <cfvo type="num" val="0.8"/>
      </iconSet>
    </cfRule>
  </conditionalFormatting>
  <conditionalFormatting sqref="T9:T22">
    <cfRule type="iconSet" priority="18">
      <iconSet iconSet="3TrafficLights2">
        <cfvo type="percent" val="0"/>
        <cfvo type="num" val="0.6"/>
        <cfvo type="num" val="0.8"/>
      </iconSet>
    </cfRule>
  </conditionalFormatting>
  <conditionalFormatting sqref="T25">
    <cfRule type="iconSet" priority="17">
      <iconSet iconSet="3TrafficLights2">
        <cfvo type="percent" val="0"/>
        <cfvo type="num" val="0.6"/>
        <cfvo type="num" val="0.8"/>
      </iconSet>
    </cfRule>
  </conditionalFormatting>
  <conditionalFormatting sqref="T28:T29">
    <cfRule type="iconSet" priority="16">
      <iconSet iconSet="3TrafficLights2">
        <cfvo type="percent" val="0"/>
        <cfvo type="num" val="0.6"/>
        <cfvo type="num" val="0.8"/>
      </iconSet>
    </cfRule>
  </conditionalFormatting>
  <conditionalFormatting sqref="T23:T24">
    <cfRule type="iconSet" priority="15">
      <iconSet iconSet="3TrafficLights2">
        <cfvo type="percent" val="0"/>
        <cfvo type="num" val="0.6"/>
        <cfvo type="num" val="0.8"/>
      </iconSet>
    </cfRule>
  </conditionalFormatting>
  <conditionalFormatting sqref="T26:T27">
    <cfRule type="iconSet" priority="14">
      <iconSet iconSet="3TrafficLights2">
        <cfvo type="percent" val="0"/>
        <cfvo type="num" val="0.6"/>
        <cfvo type="num" val="0.8"/>
      </iconSet>
    </cfRule>
  </conditionalFormatting>
  <conditionalFormatting sqref="T30:T31">
    <cfRule type="iconSet" priority="13">
      <iconSet iconSet="3TrafficLights2">
        <cfvo type="percent" val="0"/>
        <cfvo type="num" val="0.6"/>
        <cfvo type="num" val="0.8"/>
      </iconSet>
    </cfRule>
  </conditionalFormatting>
  <conditionalFormatting sqref="T32:T47">
    <cfRule type="iconSet" priority="12">
      <iconSet iconSet="3TrafficLights2">
        <cfvo type="percent" val="0"/>
        <cfvo type="num" val="0.6"/>
        <cfvo type="num" val="0.8"/>
      </iconSet>
    </cfRule>
  </conditionalFormatting>
  <conditionalFormatting sqref="P6">
    <cfRule type="iconSet" priority="11">
      <iconSet iconSet="3TrafficLights2">
        <cfvo type="percent" val="0"/>
        <cfvo type="num" val="0.6"/>
        <cfvo type="num" val="0.8"/>
      </iconSet>
    </cfRule>
  </conditionalFormatting>
  <conditionalFormatting sqref="P7:P8">
    <cfRule type="iconSet" priority="10">
      <iconSet iconSet="3TrafficLights2">
        <cfvo type="percent" val="0"/>
        <cfvo type="num" val="0.6"/>
        <cfvo type="num" val="0.8"/>
      </iconSet>
    </cfRule>
  </conditionalFormatting>
  <conditionalFormatting sqref="P9:P22">
    <cfRule type="iconSet" priority="9">
      <iconSet iconSet="3TrafficLights2">
        <cfvo type="percent" val="0"/>
        <cfvo type="num" val="0.6"/>
        <cfvo type="num" val="0.8"/>
      </iconSet>
    </cfRule>
  </conditionalFormatting>
  <conditionalFormatting sqref="P25">
    <cfRule type="iconSet" priority="8">
      <iconSet iconSet="3TrafficLights2">
        <cfvo type="percent" val="0"/>
        <cfvo type="num" val="0.6"/>
        <cfvo type="num" val="0.8"/>
      </iconSet>
    </cfRule>
  </conditionalFormatting>
  <conditionalFormatting sqref="P28:P29">
    <cfRule type="iconSet" priority="7">
      <iconSet iconSet="3TrafficLights2">
        <cfvo type="percent" val="0"/>
        <cfvo type="num" val="0.6"/>
        <cfvo type="num" val="0.8"/>
      </iconSet>
    </cfRule>
  </conditionalFormatting>
  <conditionalFormatting sqref="P23:P24">
    <cfRule type="iconSet" priority="6">
      <iconSet iconSet="3TrafficLights2">
        <cfvo type="percent" val="0"/>
        <cfvo type="num" val="0.6"/>
        <cfvo type="num" val="0.8"/>
      </iconSet>
    </cfRule>
  </conditionalFormatting>
  <conditionalFormatting sqref="P26:P27">
    <cfRule type="iconSet" priority="5">
      <iconSet iconSet="3TrafficLights2">
        <cfvo type="percent" val="0"/>
        <cfvo type="num" val="0.6"/>
        <cfvo type="num" val="0.8"/>
      </iconSet>
    </cfRule>
  </conditionalFormatting>
  <conditionalFormatting sqref="P30:P31">
    <cfRule type="iconSet" priority="4">
      <iconSet iconSet="3TrafficLights2">
        <cfvo type="percent" val="0"/>
        <cfvo type="num" val="0.6"/>
        <cfvo type="num" val="0.8"/>
      </iconSet>
    </cfRule>
  </conditionalFormatting>
  <conditionalFormatting sqref="P32:P47">
    <cfRule type="iconSet" priority="3">
      <iconSet iconSet="3TrafficLights2">
        <cfvo type="percent" val="0"/>
        <cfvo type="num" val="0.6"/>
        <cfvo type="num" val="0.8"/>
      </iconSet>
    </cfRule>
  </conditionalFormatting>
  <conditionalFormatting sqref="T48">
    <cfRule type="iconSet" priority="1">
      <iconSet iconSet="3TrafficLights2">
        <cfvo type="percent" val="0"/>
        <cfvo type="num" val="0.6"/>
        <cfvo type="num" val="0.8"/>
      </iconSet>
    </cfRule>
  </conditionalFormatting>
  <conditionalFormatting sqref="P48">
    <cfRule type="iconSet" priority="44">
      <iconSet iconSet="3TrafficLights2">
        <cfvo type="percent" val="0"/>
        <cfvo type="num" val="0.6"/>
        <cfvo type="num" val="0.8"/>
      </iconSet>
    </cfRule>
  </conditionalFormatting>
  <pageMargins left="0.70866141732283472" right="0.70866141732283472" top="0.74803149606299213" bottom="0.74803149606299213" header="0.31496062992125984" footer="0.31496062992125984"/>
  <pageSetup scale="56" fitToHeight="8" orientation="landscape" r:id="rId1"/>
  <rowBreaks count="1" manualBreakCount="1">
    <brk id="29"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74"/>
  <sheetViews>
    <sheetView topLeftCell="F35" zoomScaleNormal="100" workbookViewId="0">
      <selection activeCell="W42" sqref="W42"/>
    </sheetView>
  </sheetViews>
  <sheetFormatPr baseColWidth="10" defaultRowHeight="14.25"/>
  <cols>
    <col min="1" max="1" width="3.375" bestFit="1" customWidth="1"/>
    <col min="2" max="2" width="70.375" customWidth="1"/>
    <col min="3" max="3" width="42.875" bestFit="1" customWidth="1"/>
    <col min="4" max="4" width="19.625" bestFit="1" customWidth="1"/>
    <col min="5" max="5" width="14.25" bestFit="1" customWidth="1"/>
    <col min="7" max="10" width="11" style="61"/>
    <col min="21" max="21" width="47.875" customWidth="1"/>
    <col min="22" max="22" width="14.75" customWidth="1"/>
    <col min="23" max="23" width="14.375" customWidth="1"/>
    <col min="24" max="24" width="29.75" customWidth="1"/>
    <col min="26" max="26" width="7.625" customWidth="1"/>
    <col min="27" max="27" width="33.75" customWidth="1"/>
    <col min="28" max="28" width="11.125" customWidth="1"/>
    <col min="29" max="29" width="8" customWidth="1"/>
    <col min="30" max="30" width="9.75" customWidth="1"/>
    <col min="31" max="31" width="20.5" customWidth="1"/>
  </cols>
  <sheetData>
    <row r="1" spans="1:26" s="61" customFormat="1" ht="30.75" customHeight="1" thickTop="1" thickBot="1">
      <c r="F1" s="1515" t="s">
        <v>775</v>
      </c>
      <c r="G1" s="1516"/>
      <c r="H1" s="1516"/>
      <c r="I1" s="1516"/>
      <c r="J1" s="1517"/>
      <c r="K1" s="1518" t="s">
        <v>776</v>
      </c>
      <c r="L1" s="1519"/>
      <c r="M1" s="1519"/>
      <c r="N1" s="1519"/>
      <c r="O1" s="1520"/>
      <c r="P1" s="1521" t="s">
        <v>1249</v>
      </c>
      <c r="Q1" s="1523" t="s">
        <v>643</v>
      </c>
      <c r="R1" s="1524"/>
      <c r="S1" s="1524"/>
      <c r="T1" s="1525"/>
      <c r="U1" s="858" t="s">
        <v>1257</v>
      </c>
      <c r="V1" s="859"/>
      <c r="W1" s="859"/>
      <c r="X1" s="860"/>
      <c r="Y1" s="862"/>
      <c r="Z1" s="370"/>
    </row>
    <row r="2" spans="1:26" s="61" customFormat="1" ht="32.25" customHeight="1" thickBot="1">
      <c r="A2" s="423" t="s">
        <v>3</v>
      </c>
      <c r="B2" s="424"/>
      <c r="C2" s="425" t="s">
        <v>4</v>
      </c>
      <c r="D2" s="425" t="s">
        <v>5</v>
      </c>
      <c r="E2" s="814" t="s">
        <v>6</v>
      </c>
      <c r="F2" s="821" t="s">
        <v>678</v>
      </c>
      <c r="G2" s="810" t="s">
        <v>1239</v>
      </c>
      <c r="H2" s="810" t="s">
        <v>1240</v>
      </c>
      <c r="I2" s="810" t="s">
        <v>1241</v>
      </c>
      <c r="J2" s="822" t="s">
        <v>1242</v>
      </c>
      <c r="K2" s="820" t="s">
        <v>678</v>
      </c>
      <c r="L2" s="811" t="s">
        <v>1239</v>
      </c>
      <c r="M2" s="811" t="s">
        <v>1240</v>
      </c>
      <c r="N2" s="811" t="s">
        <v>1241</v>
      </c>
      <c r="O2" s="826" t="s">
        <v>1242</v>
      </c>
      <c r="P2" s="1522"/>
      <c r="Q2" s="821" t="s">
        <v>678</v>
      </c>
      <c r="R2" s="810" t="s">
        <v>1239</v>
      </c>
      <c r="S2" s="810" t="s">
        <v>1240</v>
      </c>
      <c r="T2" s="810" t="s">
        <v>1241</v>
      </c>
      <c r="U2" s="820" t="s">
        <v>678</v>
      </c>
      <c r="V2" s="811" t="s">
        <v>1239</v>
      </c>
      <c r="W2" s="811" t="s">
        <v>1240</v>
      </c>
      <c r="X2" s="861" t="s">
        <v>1241</v>
      </c>
      <c r="Y2" s="370"/>
      <c r="Z2" s="863" t="s">
        <v>1242</v>
      </c>
    </row>
    <row r="3" spans="1:26" s="10" customFormat="1" ht="28.5">
      <c r="A3" s="422">
        <v>2</v>
      </c>
      <c r="B3" s="364" t="s">
        <v>26</v>
      </c>
      <c r="C3" s="263" t="s">
        <v>27</v>
      </c>
      <c r="D3" s="380" t="s">
        <v>28</v>
      </c>
      <c r="E3" s="816" t="s">
        <v>94</v>
      </c>
      <c r="F3" s="823">
        <f>VLOOKUP(A3,'1er trim'!$G$6:$S$48,9,0)</f>
        <v>0.16</v>
      </c>
      <c r="G3" s="813">
        <f>VLOOKUP($A3,'2do trim'!$G$6:$S$48,9,0)</f>
        <v>0.32</v>
      </c>
      <c r="H3" s="813">
        <f>VLOOKUP($A3,'3er trim'!$G$6:$S$48,9,0)</f>
        <v>0.27</v>
      </c>
      <c r="I3" s="813">
        <f>VLOOKUP($A3,'4to trim'!$G$6:$S$48,9,0)</f>
        <v>0.25</v>
      </c>
      <c r="J3" s="824">
        <f t="shared" ref="J3:J32" si="0">SUM(F3:I3)</f>
        <v>1</v>
      </c>
      <c r="K3" s="812">
        <f>VLOOKUP($A3,'1er trim'!$G$6:$S$48,8,0)</f>
        <v>6.0815483613783472E-2</v>
      </c>
      <c r="L3" s="813">
        <f>VLOOKUP($A3,'2do trim'!$G$6:$S$48,8,0)</f>
        <v>0.19624952675634916</v>
      </c>
      <c r="M3" s="813">
        <f>VLOOKUP($A3,'3er trim'!$G$6:$S$48,8,0)</f>
        <v>0.47645376262493433</v>
      </c>
      <c r="N3" s="813">
        <f>VLOOKUP($A3,'4to trim'!$G$6:$S$48,8,0)</f>
        <v>0.16813632727502184</v>
      </c>
      <c r="O3" s="824">
        <f t="shared" ref="O3:O32" si="1">SUM(K3:N3)</f>
        <v>0.90165510027008877</v>
      </c>
      <c r="P3" s="61" t="s">
        <v>1250</v>
      </c>
      <c r="Q3" s="324">
        <f t="shared" ref="Q3:Q32" si="2">+F3</f>
        <v>0.16</v>
      </c>
      <c r="R3" s="324">
        <f t="shared" ref="R3:R32" si="3">SUM(F3:G3)</f>
        <v>0.48</v>
      </c>
      <c r="S3" s="324">
        <f t="shared" ref="S3:S32" si="4">SUM(F3:H3)</f>
        <v>0.75</v>
      </c>
      <c r="T3" s="324">
        <f t="shared" ref="T3:T32" si="5">SUM(F3:I3)</f>
        <v>1</v>
      </c>
      <c r="U3" s="324">
        <f t="shared" ref="U3:U32" si="6">+K3</f>
        <v>6.0815483613783472E-2</v>
      </c>
      <c r="V3" s="324">
        <f t="shared" ref="V3:V32" si="7">SUM(K3:L3)</f>
        <v>0.25706501037013263</v>
      </c>
      <c r="W3" s="324">
        <f t="shared" ref="W3:W32" si="8">SUM(K3:M3)</f>
        <v>0.73351877299506696</v>
      </c>
      <c r="X3" s="324">
        <f t="shared" ref="X3:X32" si="9">SUM(K3:N3)</f>
        <v>0.90165510027008877</v>
      </c>
    </row>
    <row r="4" spans="1:26" s="10" customFormat="1" ht="28.5">
      <c r="A4" s="421">
        <v>3</v>
      </c>
      <c r="B4" s="19" t="s">
        <v>34</v>
      </c>
      <c r="C4" s="16" t="s">
        <v>35</v>
      </c>
      <c r="D4" s="234" t="s">
        <v>36</v>
      </c>
      <c r="E4" s="817" t="s">
        <v>67</v>
      </c>
      <c r="F4" s="823">
        <f>VLOOKUP(A4,'1er trim'!$G$6:$S$48,9,0)</f>
        <v>1</v>
      </c>
      <c r="G4" s="813">
        <f>VLOOKUP($A4,'2do trim'!$G$6:$S$48,9,0)</f>
        <v>0</v>
      </c>
      <c r="H4" s="813">
        <f>VLOOKUP($A4,'3er trim'!$G$6:$S$48,9,0)</f>
        <v>0</v>
      </c>
      <c r="I4" s="813">
        <f>VLOOKUP($A4,'4to trim'!$G$6:$S$48,9,0)</f>
        <v>0</v>
      </c>
      <c r="J4" s="824">
        <f t="shared" si="0"/>
        <v>1</v>
      </c>
      <c r="K4" s="812">
        <f>VLOOKUP($A4,'1er trim'!$G$6:$S$48,8,0)</f>
        <v>1</v>
      </c>
      <c r="L4" s="813">
        <f>VLOOKUP($A4,'2do trim'!$G$6:$S$48,8,0)</f>
        <v>0</v>
      </c>
      <c r="M4" s="813">
        <f>VLOOKUP($A4,'3er trim'!$G$6:$S$48,8,0)</f>
        <v>0</v>
      </c>
      <c r="N4" s="813">
        <f>VLOOKUP($A4,'4to trim'!$G$6:$S$48,8,0)</f>
        <v>0</v>
      </c>
      <c r="O4" s="824">
        <f t="shared" si="1"/>
        <v>1</v>
      </c>
      <c r="P4" s="61" t="s">
        <v>1250</v>
      </c>
      <c r="Q4" s="324">
        <f t="shared" si="2"/>
        <v>1</v>
      </c>
      <c r="R4" s="324">
        <f t="shared" si="3"/>
        <v>1</v>
      </c>
      <c r="S4" s="324">
        <f t="shared" si="4"/>
        <v>1</v>
      </c>
      <c r="T4" s="324">
        <f t="shared" si="5"/>
        <v>1</v>
      </c>
      <c r="U4" s="324">
        <f t="shared" si="6"/>
        <v>1</v>
      </c>
      <c r="V4" s="324">
        <f t="shared" si="7"/>
        <v>1</v>
      </c>
      <c r="W4" s="324">
        <f t="shared" si="8"/>
        <v>1</v>
      </c>
      <c r="X4" s="324">
        <f t="shared" si="9"/>
        <v>1</v>
      </c>
    </row>
    <row r="5" spans="1:26" s="10" customFormat="1" ht="28.5">
      <c r="A5" s="421">
        <v>4</v>
      </c>
      <c r="B5" s="19" t="s">
        <v>41</v>
      </c>
      <c r="C5" s="16" t="s">
        <v>42</v>
      </c>
      <c r="D5" s="234" t="s">
        <v>36</v>
      </c>
      <c r="E5" s="817" t="s">
        <v>67</v>
      </c>
      <c r="F5" s="823">
        <f>VLOOKUP(A5,'1er trim'!$G$6:$S$48,9,0)</f>
        <v>1</v>
      </c>
      <c r="G5" s="813">
        <f>VLOOKUP($A5,'2do trim'!$G$6:$S$48,9,0)</f>
        <v>0</v>
      </c>
      <c r="H5" s="813">
        <f>VLOOKUP($A5,'3er trim'!$G$6:$S$48,9,0)</f>
        <v>0</v>
      </c>
      <c r="I5" s="813">
        <f>VLOOKUP($A5,'4to trim'!$G$6:$S$48,9,0)</f>
        <v>0</v>
      </c>
      <c r="J5" s="824">
        <f t="shared" si="0"/>
        <v>1</v>
      </c>
      <c r="K5" s="812">
        <f>VLOOKUP($A5,'1er trim'!$G$6:$S$48,8,0)</f>
        <v>1</v>
      </c>
      <c r="L5" s="813">
        <f>VLOOKUP($A5,'2do trim'!$G$6:$S$48,8,0)</f>
        <v>0</v>
      </c>
      <c r="M5" s="813">
        <f>VLOOKUP($A5,'3er trim'!$G$6:$S$48,8,0)</f>
        <v>0</v>
      </c>
      <c r="N5" s="813">
        <f>VLOOKUP($A5,'4to trim'!$G$6:$S$48,8,0)</f>
        <v>0</v>
      </c>
      <c r="O5" s="824">
        <f t="shared" si="1"/>
        <v>1</v>
      </c>
      <c r="P5" s="61" t="s">
        <v>1250</v>
      </c>
      <c r="Q5" s="324">
        <f t="shared" si="2"/>
        <v>1</v>
      </c>
      <c r="R5" s="324">
        <f t="shared" si="3"/>
        <v>1</v>
      </c>
      <c r="S5" s="324">
        <f t="shared" si="4"/>
        <v>1</v>
      </c>
      <c r="T5" s="324">
        <f t="shared" si="5"/>
        <v>1</v>
      </c>
      <c r="U5" s="324">
        <f t="shared" si="6"/>
        <v>1</v>
      </c>
      <c r="V5" s="324">
        <f t="shared" si="7"/>
        <v>1</v>
      </c>
      <c r="W5" s="324">
        <f t="shared" si="8"/>
        <v>1</v>
      </c>
      <c r="X5" s="324">
        <f t="shared" si="9"/>
        <v>1</v>
      </c>
    </row>
    <row r="6" spans="1:26" s="10" customFormat="1" ht="28.5">
      <c r="A6" s="421">
        <v>5</v>
      </c>
      <c r="B6" s="352" t="s">
        <v>45</v>
      </c>
      <c r="C6" s="255" t="s">
        <v>46</v>
      </c>
      <c r="D6" s="234" t="s">
        <v>36</v>
      </c>
      <c r="E6" s="817" t="s">
        <v>76</v>
      </c>
      <c r="F6" s="823">
        <f>VLOOKUP(A6,'1er trim'!$G$6:$S$48,9,0)</f>
        <v>0</v>
      </c>
      <c r="G6" s="813">
        <f>VLOOKUP($A6,'2do trim'!$G$6:$S$48,9,0)</f>
        <v>1</v>
      </c>
      <c r="H6" s="813">
        <f>VLOOKUP($A6,'3er trim'!$G$6:$S$48,9,0)</f>
        <v>0</v>
      </c>
      <c r="I6" s="813">
        <f>VLOOKUP($A6,'4to trim'!$G$6:$S$48,9,0)</f>
        <v>0</v>
      </c>
      <c r="J6" s="824">
        <f t="shared" si="0"/>
        <v>1</v>
      </c>
      <c r="K6" s="812">
        <f>VLOOKUP($A6,'1er trim'!$G$6:$S$48,8,0)</f>
        <v>0</v>
      </c>
      <c r="L6" s="813">
        <f>VLOOKUP($A6,'2do trim'!$G$6:$S$48,8,0)</f>
        <v>1</v>
      </c>
      <c r="M6" s="813">
        <f>VLOOKUP($A6,'3er trim'!$G$6:$S$48,8,0)</f>
        <v>0</v>
      </c>
      <c r="N6" s="813">
        <f>VLOOKUP($A6,'4to trim'!$G$6:$S$48,8,0)</f>
        <v>0</v>
      </c>
      <c r="O6" s="824">
        <f t="shared" si="1"/>
        <v>1</v>
      </c>
      <c r="P6" s="61" t="s">
        <v>1250</v>
      </c>
      <c r="Q6" s="324">
        <f t="shared" si="2"/>
        <v>0</v>
      </c>
      <c r="R6" s="324">
        <f t="shared" si="3"/>
        <v>1</v>
      </c>
      <c r="S6" s="324">
        <f t="shared" si="4"/>
        <v>1</v>
      </c>
      <c r="T6" s="324">
        <f t="shared" si="5"/>
        <v>1</v>
      </c>
      <c r="U6" s="324">
        <f t="shared" si="6"/>
        <v>0</v>
      </c>
      <c r="V6" s="324">
        <f t="shared" si="7"/>
        <v>1</v>
      </c>
      <c r="W6" s="324">
        <f t="shared" si="8"/>
        <v>1</v>
      </c>
      <c r="X6" s="324">
        <f t="shared" si="9"/>
        <v>1</v>
      </c>
    </row>
    <row r="7" spans="1:26" s="10" customFormat="1" ht="28.5">
      <c r="A7" s="421">
        <v>6</v>
      </c>
      <c r="B7" s="19" t="s">
        <v>53</v>
      </c>
      <c r="C7" s="16" t="s">
        <v>54</v>
      </c>
      <c r="D7" s="234" t="s">
        <v>36</v>
      </c>
      <c r="E7" s="817" t="s">
        <v>67</v>
      </c>
      <c r="F7" s="823">
        <f>VLOOKUP(A7,'1er trim'!$G$6:$S$48,9,0)</f>
        <v>1</v>
      </c>
      <c r="G7" s="813">
        <f>VLOOKUP($A7,'2do trim'!$G$6:$S$48,9,0)</f>
        <v>0</v>
      </c>
      <c r="H7" s="813">
        <f>VLOOKUP($A7,'3er trim'!$G$6:$S$48,9,0)</f>
        <v>0</v>
      </c>
      <c r="I7" s="813">
        <f>VLOOKUP($A7,'4to trim'!$G$6:$S$48,9,0)</f>
        <v>0</v>
      </c>
      <c r="J7" s="824">
        <f t="shared" si="0"/>
        <v>1</v>
      </c>
      <c r="K7" s="812">
        <f>VLOOKUP($A7,'1er trim'!$G$6:$S$48,8,0)</f>
        <v>1</v>
      </c>
      <c r="L7" s="813">
        <f>VLOOKUP($A7,'2do trim'!$G$6:$S$48,8,0)</f>
        <v>0</v>
      </c>
      <c r="M7" s="813">
        <f>VLOOKUP($A7,'3er trim'!$G$6:$S$48,8,0)</f>
        <v>0</v>
      </c>
      <c r="N7" s="813">
        <f>VLOOKUP($A7,'4to trim'!$G$6:$S$48,8,0)</f>
        <v>0</v>
      </c>
      <c r="O7" s="824">
        <f t="shared" si="1"/>
        <v>1</v>
      </c>
      <c r="P7" s="61" t="s">
        <v>1250</v>
      </c>
      <c r="Q7" s="324">
        <f t="shared" si="2"/>
        <v>1</v>
      </c>
      <c r="R7" s="324">
        <f t="shared" si="3"/>
        <v>1</v>
      </c>
      <c r="S7" s="324">
        <f t="shared" si="4"/>
        <v>1</v>
      </c>
      <c r="T7" s="324">
        <f t="shared" si="5"/>
        <v>1</v>
      </c>
      <c r="U7" s="324">
        <f t="shared" si="6"/>
        <v>1</v>
      </c>
      <c r="V7" s="324">
        <f t="shared" si="7"/>
        <v>1</v>
      </c>
      <c r="W7" s="324">
        <f t="shared" si="8"/>
        <v>1</v>
      </c>
      <c r="X7" s="324">
        <f t="shared" si="9"/>
        <v>1</v>
      </c>
    </row>
    <row r="8" spans="1:26" s="10" customFormat="1" ht="28.5">
      <c r="A8" s="421">
        <v>7</v>
      </c>
      <c r="B8" s="19" t="s">
        <v>56</v>
      </c>
      <c r="C8" s="16" t="s">
        <v>57</v>
      </c>
      <c r="D8" s="234" t="s">
        <v>36</v>
      </c>
      <c r="E8" s="817" t="s">
        <v>67</v>
      </c>
      <c r="F8" s="823">
        <f>VLOOKUP(A8,'1er trim'!$G$6:$S$48,9,0)</f>
        <v>1</v>
      </c>
      <c r="G8" s="813">
        <f>VLOOKUP($A8,'2do trim'!$G$6:$S$48,9,0)</f>
        <v>0</v>
      </c>
      <c r="H8" s="813">
        <f>VLOOKUP($A8,'3er trim'!$G$6:$S$48,9,0)</f>
        <v>0</v>
      </c>
      <c r="I8" s="813">
        <f>VLOOKUP($A8,'4to trim'!$G$6:$S$48,9,0)</f>
        <v>0</v>
      </c>
      <c r="J8" s="824">
        <f t="shared" si="0"/>
        <v>1</v>
      </c>
      <c r="K8" s="812">
        <f>VLOOKUP($A8,'1er trim'!$G$6:$S$48,8,0)</f>
        <v>1</v>
      </c>
      <c r="L8" s="813">
        <f>VLOOKUP($A8,'2do trim'!$G$6:$S$48,8,0)</f>
        <v>0</v>
      </c>
      <c r="M8" s="813">
        <f>VLOOKUP($A8,'3er trim'!$G$6:$S$48,8,0)</f>
        <v>0</v>
      </c>
      <c r="N8" s="813">
        <f>VLOOKUP($A8,'4to trim'!$G$6:$S$48,8,0)</f>
        <v>0</v>
      </c>
      <c r="O8" s="824">
        <f t="shared" si="1"/>
        <v>1</v>
      </c>
      <c r="P8" s="61" t="s">
        <v>1250</v>
      </c>
      <c r="Q8" s="324">
        <f t="shared" si="2"/>
        <v>1</v>
      </c>
      <c r="R8" s="324">
        <f t="shared" si="3"/>
        <v>1</v>
      </c>
      <c r="S8" s="324">
        <f t="shared" si="4"/>
        <v>1</v>
      </c>
      <c r="T8" s="324">
        <f t="shared" si="5"/>
        <v>1</v>
      </c>
      <c r="U8" s="324">
        <f t="shared" si="6"/>
        <v>1</v>
      </c>
      <c r="V8" s="324">
        <f t="shared" si="7"/>
        <v>1</v>
      </c>
      <c r="W8" s="324">
        <f t="shared" si="8"/>
        <v>1</v>
      </c>
      <c r="X8" s="324">
        <f t="shared" si="9"/>
        <v>1</v>
      </c>
    </row>
    <row r="9" spans="1:26" s="10" customFormat="1" ht="28.5">
      <c r="A9" s="421">
        <v>8</v>
      </c>
      <c r="B9" s="19" t="s">
        <v>59</v>
      </c>
      <c r="C9" s="16" t="s">
        <v>60</v>
      </c>
      <c r="D9" s="234" t="s">
        <v>36</v>
      </c>
      <c r="E9" s="817" t="s">
        <v>67</v>
      </c>
      <c r="F9" s="823">
        <f>VLOOKUP(A9,'1er trim'!$G$6:$S$48,9,0)</f>
        <v>1</v>
      </c>
      <c r="G9" s="813">
        <f>VLOOKUP($A9,'2do trim'!$G$6:$S$48,9,0)</f>
        <v>0</v>
      </c>
      <c r="H9" s="813">
        <f>VLOOKUP($A9,'3er trim'!$G$6:$S$48,9,0)</f>
        <v>0</v>
      </c>
      <c r="I9" s="813">
        <f>VLOOKUP($A9,'4to trim'!$G$6:$S$48,9,0)</f>
        <v>0</v>
      </c>
      <c r="J9" s="824">
        <f t="shared" si="0"/>
        <v>1</v>
      </c>
      <c r="K9" s="812">
        <f>VLOOKUP($A9,'1er trim'!$G$6:$S$48,8,0)</f>
        <v>1</v>
      </c>
      <c r="L9" s="813">
        <f>VLOOKUP($A9,'2do trim'!$G$6:$S$48,8,0)</f>
        <v>0</v>
      </c>
      <c r="M9" s="813">
        <f>VLOOKUP($A9,'3er trim'!$G$6:$S$48,8,0)</f>
        <v>0</v>
      </c>
      <c r="N9" s="813">
        <f>VLOOKUP($A9,'4to trim'!$G$6:$S$48,8,0)</f>
        <v>0</v>
      </c>
      <c r="O9" s="824">
        <f t="shared" si="1"/>
        <v>1</v>
      </c>
      <c r="P9" s="61" t="s">
        <v>1250</v>
      </c>
      <c r="Q9" s="324">
        <f t="shared" si="2"/>
        <v>1</v>
      </c>
      <c r="R9" s="324">
        <f t="shared" si="3"/>
        <v>1</v>
      </c>
      <c r="S9" s="324">
        <f t="shared" si="4"/>
        <v>1</v>
      </c>
      <c r="T9" s="324">
        <f t="shared" si="5"/>
        <v>1</v>
      </c>
      <c r="U9" s="324">
        <f t="shared" si="6"/>
        <v>1</v>
      </c>
      <c r="V9" s="324">
        <f t="shared" si="7"/>
        <v>1</v>
      </c>
      <c r="W9" s="324">
        <f t="shared" si="8"/>
        <v>1</v>
      </c>
      <c r="X9" s="324">
        <f t="shared" si="9"/>
        <v>1</v>
      </c>
    </row>
    <row r="10" spans="1:26" s="9" customFormat="1" ht="57">
      <c r="A10" s="421">
        <v>9</v>
      </c>
      <c r="B10" s="19" t="s">
        <v>64</v>
      </c>
      <c r="C10" s="16" t="s">
        <v>65</v>
      </c>
      <c r="D10" s="234" t="s">
        <v>66</v>
      </c>
      <c r="E10" s="818" t="s">
        <v>67</v>
      </c>
      <c r="F10" s="823">
        <f>VLOOKUP(A10,'1er trim'!$G$6:$S$48,9,0)</f>
        <v>1</v>
      </c>
      <c r="G10" s="813">
        <f>VLOOKUP($A10,'2do trim'!$G$6:$S$48,9,0)</f>
        <v>0</v>
      </c>
      <c r="H10" s="813">
        <f>VLOOKUP($A10,'3er trim'!$G$6:$S$48,9,0)</f>
        <v>0</v>
      </c>
      <c r="I10" s="813">
        <f>VLOOKUP($A10,'4to trim'!$G$6:$S$48,9,0)</f>
        <v>0</v>
      </c>
      <c r="J10" s="824">
        <f t="shared" si="0"/>
        <v>1</v>
      </c>
      <c r="K10" s="812">
        <f>VLOOKUP($A10,'1er trim'!$G$6:$S$48,8,0)</f>
        <v>1</v>
      </c>
      <c r="L10" s="813">
        <f>VLOOKUP($A10,'2do trim'!$G$6:$S$48,8,0)</f>
        <v>0</v>
      </c>
      <c r="M10" s="813">
        <f>VLOOKUP($A10,'3er trim'!$G$6:$S$48,8,0)</f>
        <v>0</v>
      </c>
      <c r="N10" s="813">
        <f>VLOOKUP($A10,'4to trim'!$G$6:$S$48,8,0)</f>
        <v>0</v>
      </c>
      <c r="O10" s="824">
        <f t="shared" si="1"/>
        <v>1</v>
      </c>
      <c r="P10" s="61" t="s">
        <v>1250</v>
      </c>
      <c r="Q10" s="324">
        <f t="shared" si="2"/>
        <v>1</v>
      </c>
      <c r="R10" s="324">
        <f t="shared" si="3"/>
        <v>1</v>
      </c>
      <c r="S10" s="324">
        <f t="shared" si="4"/>
        <v>1</v>
      </c>
      <c r="T10" s="324">
        <f t="shared" si="5"/>
        <v>1</v>
      </c>
      <c r="U10" s="324">
        <f t="shared" si="6"/>
        <v>1</v>
      </c>
      <c r="V10" s="324">
        <f t="shared" si="7"/>
        <v>1</v>
      </c>
      <c r="W10" s="324">
        <f t="shared" si="8"/>
        <v>1</v>
      </c>
      <c r="X10" s="324">
        <f t="shared" si="9"/>
        <v>1</v>
      </c>
    </row>
    <row r="11" spans="1:26" s="9" customFormat="1" ht="28.5">
      <c r="A11" s="421">
        <v>10</v>
      </c>
      <c r="B11" s="19" t="s">
        <v>69</v>
      </c>
      <c r="C11" s="16" t="s">
        <v>70</v>
      </c>
      <c r="D11" s="241" t="s">
        <v>71</v>
      </c>
      <c r="E11" s="818" t="s">
        <v>67</v>
      </c>
      <c r="F11" s="823">
        <f>VLOOKUP(A11,'1er trim'!$G$6:$S$48,9,0)</f>
        <v>1</v>
      </c>
      <c r="G11" s="813">
        <f>VLOOKUP($A11,'2do trim'!$G$6:$S$48,9,0)</f>
        <v>0</v>
      </c>
      <c r="H11" s="813">
        <f>VLOOKUP($A11,'3er trim'!$G$6:$S$48,9,0)</f>
        <v>0</v>
      </c>
      <c r="I11" s="813">
        <f>VLOOKUP($A11,'4to trim'!$G$6:$S$48,9,0)</f>
        <v>0</v>
      </c>
      <c r="J11" s="824">
        <f t="shared" si="0"/>
        <v>1</v>
      </c>
      <c r="K11" s="812">
        <f>VLOOKUP($A11,'1er trim'!$G$6:$S$48,8,0)</f>
        <v>1</v>
      </c>
      <c r="L11" s="813">
        <f>VLOOKUP($A11,'2do trim'!$G$6:$S$48,8,0)</f>
        <v>0</v>
      </c>
      <c r="M11" s="813">
        <f>VLOOKUP($A11,'3er trim'!$G$6:$S$48,8,0)</f>
        <v>0</v>
      </c>
      <c r="N11" s="813">
        <f>VLOOKUP($A11,'4to trim'!$G$6:$S$48,8,0)</f>
        <v>0</v>
      </c>
      <c r="O11" s="824">
        <f t="shared" si="1"/>
        <v>1</v>
      </c>
      <c r="P11" s="61" t="s">
        <v>1250</v>
      </c>
      <c r="Q11" s="324">
        <f t="shared" si="2"/>
        <v>1</v>
      </c>
      <c r="R11" s="324">
        <f t="shared" si="3"/>
        <v>1</v>
      </c>
      <c r="S11" s="324">
        <f t="shared" si="4"/>
        <v>1</v>
      </c>
      <c r="T11" s="324">
        <f t="shared" si="5"/>
        <v>1</v>
      </c>
      <c r="U11" s="324">
        <f t="shared" si="6"/>
        <v>1</v>
      </c>
      <c r="V11" s="324">
        <f t="shared" si="7"/>
        <v>1</v>
      </c>
      <c r="W11" s="324">
        <f t="shared" si="8"/>
        <v>1</v>
      </c>
      <c r="X11" s="324">
        <f t="shared" si="9"/>
        <v>1</v>
      </c>
    </row>
    <row r="12" spans="1:26" s="25" customFormat="1" ht="42.75">
      <c r="A12" s="421">
        <v>11</v>
      </c>
      <c r="B12" s="24" t="s">
        <v>72</v>
      </c>
      <c r="C12" s="16" t="s">
        <v>60</v>
      </c>
      <c r="D12" s="234" t="s">
        <v>73</v>
      </c>
      <c r="E12" s="818" t="s">
        <v>67</v>
      </c>
      <c r="F12" s="823">
        <f>VLOOKUP(A12,'1er trim'!$G$6:$S$48,9,0)</f>
        <v>1</v>
      </c>
      <c r="G12" s="813">
        <f>VLOOKUP($A12,'2do trim'!$G$6:$S$48,9,0)</f>
        <v>0</v>
      </c>
      <c r="H12" s="813">
        <f>VLOOKUP($A12,'3er trim'!$G$6:$S$48,9,0)</f>
        <v>0</v>
      </c>
      <c r="I12" s="813">
        <f>VLOOKUP($A12,'4to trim'!$G$6:$S$48,9,0)</f>
        <v>0</v>
      </c>
      <c r="J12" s="824">
        <f t="shared" si="0"/>
        <v>1</v>
      </c>
      <c r="K12" s="812">
        <f>VLOOKUP($A12,'1er trim'!$G$6:$S$48,8,0)</f>
        <v>0.7</v>
      </c>
      <c r="L12" s="813">
        <f>VLOOKUP($A12,'2do trim'!$G$6:$S$48,8,0)</f>
        <v>0</v>
      </c>
      <c r="M12" s="813">
        <f>VLOOKUP($A12,'3er trim'!$G$6:$S$48,8,0)</f>
        <v>0</v>
      </c>
      <c r="N12" s="813">
        <f>VLOOKUP($A12,'4to trim'!$G$6:$S$48,8,0)</f>
        <v>0</v>
      </c>
      <c r="O12" s="824">
        <f t="shared" si="1"/>
        <v>0.7</v>
      </c>
      <c r="P12" s="61" t="s">
        <v>1250</v>
      </c>
      <c r="Q12" s="324">
        <f t="shared" si="2"/>
        <v>1</v>
      </c>
      <c r="R12" s="324">
        <f t="shared" si="3"/>
        <v>1</v>
      </c>
      <c r="S12" s="324">
        <f t="shared" si="4"/>
        <v>1</v>
      </c>
      <c r="T12" s="324">
        <f t="shared" si="5"/>
        <v>1</v>
      </c>
      <c r="U12" s="324">
        <f t="shared" si="6"/>
        <v>0.7</v>
      </c>
      <c r="V12" s="324">
        <f t="shared" si="7"/>
        <v>0.7</v>
      </c>
      <c r="W12" s="324">
        <f t="shared" si="8"/>
        <v>0.7</v>
      </c>
      <c r="X12" s="324">
        <f t="shared" si="9"/>
        <v>0.7</v>
      </c>
    </row>
    <row r="13" spans="1:26" s="9" customFormat="1" ht="24">
      <c r="A13" s="421">
        <v>12</v>
      </c>
      <c r="B13" s="353" t="s">
        <v>74</v>
      </c>
      <c r="C13" s="255" t="s">
        <v>60</v>
      </c>
      <c r="D13" s="242" t="s">
        <v>75</v>
      </c>
      <c r="E13" s="818" t="s">
        <v>76</v>
      </c>
      <c r="F13" s="823">
        <f>VLOOKUP(A13,'1er trim'!$G$6:$S$48,9,0)</f>
        <v>0</v>
      </c>
      <c r="G13" s="813">
        <f>VLOOKUP($A13,'2do trim'!$G$6:$S$48,9,0)</f>
        <v>1</v>
      </c>
      <c r="H13" s="813">
        <f>VLOOKUP($A13,'3er trim'!$G$6:$S$48,9,0)</f>
        <v>0</v>
      </c>
      <c r="I13" s="813">
        <f>VLOOKUP($A13,'4to trim'!$G$6:$S$48,9,0)</f>
        <v>0</v>
      </c>
      <c r="J13" s="824">
        <f t="shared" si="0"/>
        <v>1</v>
      </c>
      <c r="K13" s="812">
        <f>VLOOKUP($A13,'1er trim'!$G$6:$S$48,8,0)</f>
        <v>0</v>
      </c>
      <c r="L13" s="813">
        <f>VLOOKUP($A13,'2do trim'!$G$6:$S$48,8,0)</f>
        <v>0</v>
      </c>
      <c r="M13" s="813">
        <f>VLOOKUP($A13,'3er trim'!$G$6:$S$48,8,0)</f>
        <v>0.6</v>
      </c>
      <c r="N13" s="813">
        <f>VLOOKUP($A13,'4to trim'!$G$6:$S$48,8,0)</f>
        <v>0.3</v>
      </c>
      <c r="O13" s="824">
        <f t="shared" si="1"/>
        <v>0.89999999999999991</v>
      </c>
      <c r="P13" s="61" t="s">
        <v>1250</v>
      </c>
      <c r="Q13" s="324">
        <f t="shared" si="2"/>
        <v>0</v>
      </c>
      <c r="R13" s="324">
        <f t="shared" si="3"/>
        <v>1</v>
      </c>
      <c r="S13" s="324">
        <f t="shared" si="4"/>
        <v>1</v>
      </c>
      <c r="T13" s="324">
        <f t="shared" si="5"/>
        <v>1</v>
      </c>
      <c r="U13" s="324">
        <f t="shared" si="6"/>
        <v>0</v>
      </c>
      <c r="V13" s="324">
        <f t="shared" si="7"/>
        <v>0</v>
      </c>
      <c r="W13" s="324">
        <f t="shared" si="8"/>
        <v>0.6</v>
      </c>
      <c r="X13" s="324">
        <f t="shared" si="9"/>
        <v>0.89999999999999991</v>
      </c>
    </row>
    <row r="14" spans="1:26" s="9" customFormat="1" ht="24">
      <c r="A14" s="421">
        <v>13</v>
      </c>
      <c r="B14" s="353" t="s">
        <v>77</v>
      </c>
      <c r="C14" s="255" t="s">
        <v>60</v>
      </c>
      <c r="D14" s="242" t="s">
        <v>78</v>
      </c>
      <c r="E14" s="818" t="s">
        <v>76</v>
      </c>
      <c r="F14" s="823">
        <f>VLOOKUP(A14,'1er trim'!$G$6:$S$48,9,0)</f>
        <v>0</v>
      </c>
      <c r="G14" s="813">
        <f>VLOOKUP($A14,'2do trim'!$G$6:$S$48,9,0)</f>
        <v>1</v>
      </c>
      <c r="H14" s="813">
        <f>VLOOKUP($A14,'3er trim'!$G$6:$S$48,9,0)</f>
        <v>0</v>
      </c>
      <c r="I14" s="813">
        <f>VLOOKUP($A14,'4to trim'!$G$6:$S$48,9,0)</f>
        <v>0</v>
      </c>
      <c r="J14" s="824">
        <f t="shared" si="0"/>
        <v>1</v>
      </c>
      <c r="K14" s="812">
        <f>VLOOKUP($A14,'1er trim'!$G$6:$S$48,8,0)</f>
        <v>0</v>
      </c>
      <c r="L14" s="813">
        <f>VLOOKUP($A14,'2do trim'!$G$6:$S$48,8,0)</f>
        <v>0</v>
      </c>
      <c r="M14" s="813">
        <f>VLOOKUP($A14,'3er trim'!$G$6:$S$48,8,0)</f>
        <v>0</v>
      </c>
      <c r="N14" s="813">
        <f>VLOOKUP($A14,'4to trim'!$G$6:$S$48,8,0)</f>
        <v>0</v>
      </c>
      <c r="O14" s="824">
        <f t="shared" si="1"/>
        <v>0</v>
      </c>
      <c r="P14" s="61" t="s">
        <v>1250</v>
      </c>
      <c r="Q14" s="324">
        <f t="shared" si="2"/>
        <v>0</v>
      </c>
      <c r="R14" s="324">
        <f t="shared" si="3"/>
        <v>1</v>
      </c>
      <c r="S14" s="324">
        <f t="shared" si="4"/>
        <v>1</v>
      </c>
      <c r="T14" s="324">
        <f t="shared" si="5"/>
        <v>1</v>
      </c>
      <c r="U14" s="324">
        <f t="shared" si="6"/>
        <v>0</v>
      </c>
      <c r="V14" s="324">
        <f t="shared" si="7"/>
        <v>0</v>
      </c>
      <c r="W14" s="324">
        <f t="shared" si="8"/>
        <v>0</v>
      </c>
      <c r="X14" s="324">
        <f t="shared" si="9"/>
        <v>0</v>
      </c>
    </row>
    <row r="15" spans="1:26" s="10" customFormat="1" ht="36">
      <c r="A15" s="421">
        <v>14</v>
      </c>
      <c r="B15" s="353" t="s">
        <v>79</v>
      </c>
      <c r="C15" s="255" t="s">
        <v>80</v>
      </c>
      <c r="D15" s="242" t="s">
        <v>81</v>
      </c>
      <c r="E15" s="818" t="s">
        <v>82</v>
      </c>
      <c r="F15" s="823">
        <f>VLOOKUP(A15,'1er trim'!$G$6:$S$48,9,0)</f>
        <v>0</v>
      </c>
      <c r="G15" s="813">
        <f>VLOOKUP($A15,'2do trim'!$G$6:$S$48,9,0)</f>
        <v>0</v>
      </c>
      <c r="H15" s="813">
        <f>VLOOKUP($A15,'3er trim'!$G$6:$S$48,9,0)</f>
        <v>1</v>
      </c>
      <c r="I15" s="813">
        <f>VLOOKUP($A15,'4to trim'!$G$6:$S$48,9,0)</f>
        <v>0</v>
      </c>
      <c r="J15" s="824">
        <f t="shared" si="0"/>
        <v>1</v>
      </c>
      <c r="K15" s="812">
        <f>VLOOKUP($A15,'1er trim'!$G$6:$S$48,8,0)</f>
        <v>0</v>
      </c>
      <c r="L15" s="813">
        <f>VLOOKUP($A15,'2do trim'!$G$6:$S$48,8,0)</f>
        <v>0</v>
      </c>
      <c r="M15" s="813">
        <f>VLOOKUP($A15,'3er trim'!$G$6:$S$48,8,0)</f>
        <v>0</v>
      </c>
      <c r="N15" s="813">
        <f>VLOOKUP($A15,'4to trim'!$G$6:$S$48,8,0)</f>
        <v>0.5</v>
      </c>
      <c r="O15" s="824">
        <f t="shared" si="1"/>
        <v>0.5</v>
      </c>
      <c r="P15" s="61" t="s">
        <v>1250</v>
      </c>
      <c r="Q15" s="324">
        <f t="shared" si="2"/>
        <v>0</v>
      </c>
      <c r="R15" s="324">
        <f t="shared" si="3"/>
        <v>0</v>
      </c>
      <c r="S15" s="324">
        <f t="shared" si="4"/>
        <v>1</v>
      </c>
      <c r="T15" s="324">
        <f t="shared" si="5"/>
        <v>1</v>
      </c>
      <c r="U15" s="324">
        <f t="shared" si="6"/>
        <v>0</v>
      </c>
      <c r="V15" s="324">
        <f t="shared" si="7"/>
        <v>0</v>
      </c>
      <c r="W15" s="324">
        <f t="shared" si="8"/>
        <v>0</v>
      </c>
      <c r="X15" s="324">
        <f t="shared" si="9"/>
        <v>0.5</v>
      </c>
    </row>
    <row r="16" spans="1:26" s="10" customFormat="1" ht="36">
      <c r="A16" s="421">
        <v>15</v>
      </c>
      <c r="B16" s="353" t="s">
        <v>83</v>
      </c>
      <c r="C16" s="255" t="s">
        <v>70</v>
      </c>
      <c r="D16" s="242" t="s">
        <v>84</v>
      </c>
      <c r="E16" s="818" t="s">
        <v>85</v>
      </c>
      <c r="F16" s="823">
        <f>VLOOKUP(A16,'1er trim'!$G$6:$S$48,9,0)</f>
        <v>0</v>
      </c>
      <c r="G16" s="813">
        <f>VLOOKUP($A16,'2do trim'!$G$6:$S$48,9,0)</f>
        <v>0</v>
      </c>
      <c r="H16" s="813">
        <f>VLOOKUP($A16,'3er trim'!$G$6:$S$48,9,0)</f>
        <v>0</v>
      </c>
      <c r="I16" s="813">
        <f>VLOOKUP($A16,'4to trim'!$G$6:$S$48,9,0)</f>
        <v>1</v>
      </c>
      <c r="J16" s="824">
        <f t="shared" si="0"/>
        <v>1</v>
      </c>
      <c r="K16" s="812">
        <f>VLOOKUP($A16,'1er trim'!$G$6:$S$48,8,0)</f>
        <v>0</v>
      </c>
      <c r="L16" s="813">
        <f>VLOOKUP($A16,'2do trim'!$G$6:$S$48,8,0)</f>
        <v>0</v>
      </c>
      <c r="M16" s="813">
        <f>VLOOKUP($A16,'3er trim'!$G$6:$S$48,8,0)</f>
        <v>0</v>
      </c>
      <c r="N16" s="813">
        <f>VLOOKUP($A16,'4to trim'!$G$6:$S$48,8,0)</f>
        <v>0</v>
      </c>
      <c r="O16" s="824">
        <f t="shared" si="1"/>
        <v>0</v>
      </c>
      <c r="P16" s="61" t="s">
        <v>1250</v>
      </c>
      <c r="Q16" s="324">
        <f t="shared" si="2"/>
        <v>0</v>
      </c>
      <c r="R16" s="324">
        <f t="shared" si="3"/>
        <v>0</v>
      </c>
      <c r="S16" s="324">
        <f t="shared" si="4"/>
        <v>0</v>
      </c>
      <c r="T16" s="324">
        <f t="shared" si="5"/>
        <v>1</v>
      </c>
      <c r="U16" s="324">
        <f t="shared" si="6"/>
        <v>0</v>
      </c>
      <c r="V16" s="324">
        <f t="shared" si="7"/>
        <v>0</v>
      </c>
      <c r="W16" s="324">
        <f t="shared" si="8"/>
        <v>0</v>
      </c>
      <c r="X16" s="324">
        <f t="shared" si="9"/>
        <v>0</v>
      </c>
    </row>
    <row r="17" spans="1:24" s="10" customFormat="1" ht="24">
      <c r="A17" s="421">
        <v>16</v>
      </c>
      <c r="B17" s="353" t="s">
        <v>86</v>
      </c>
      <c r="C17" s="255" t="s">
        <v>70</v>
      </c>
      <c r="D17" s="242" t="s">
        <v>87</v>
      </c>
      <c r="E17" s="818" t="s">
        <v>85</v>
      </c>
      <c r="F17" s="823">
        <f>VLOOKUP(A17,'1er trim'!$G$6:$S$48,9,0)</f>
        <v>0</v>
      </c>
      <c r="G17" s="813">
        <f>VLOOKUP($A17,'2do trim'!$G$6:$S$48,9,0)</f>
        <v>0</v>
      </c>
      <c r="H17" s="813">
        <f>VLOOKUP($A17,'3er trim'!$G$6:$S$48,9,0)</f>
        <v>0</v>
      </c>
      <c r="I17" s="813">
        <f>VLOOKUP($A17,'4to trim'!$G$6:$S$48,9,0)</f>
        <v>1</v>
      </c>
      <c r="J17" s="824">
        <f t="shared" si="0"/>
        <v>1</v>
      </c>
      <c r="K17" s="812">
        <f>VLOOKUP($A17,'1er trim'!$G$6:$S$48,8,0)</f>
        <v>0</v>
      </c>
      <c r="L17" s="813">
        <f>VLOOKUP($A17,'2do trim'!$G$6:$S$48,8,0)</f>
        <v>0</v>
      </c>
      <c r="M17" s="813">
        <f>VLOOKUP($A17,'3er trim'!$G$6:$S$48,8,0)</f>
        <v>0</v>
      </c>
      <c r="N17" s="813">
        <f>VLOOKUP($A17,'4to trim'!$G$6:$S$48,8,0)</f>
        <v>1</v>
      </c>
      <c r="O17" s="824">
        <f t="shared" si="1"/>
        <v>1</v>
      </c>
      <c r="P17" s="61" t="s">
        <v>1250</v>
      </c>
      <c r="Q17" s="324">
        <f t="shared" si="2"/>
        <v>0</v>
      </c>
      <c r="R17" s="324">
        <f t="shared" si="3"/>
        <v>0</v>
      </c>
      <c r="S17" s="324">
        <f t="shared" si="4"/>
        <v>0</v>
      </c>
      <c r="T17" s="324">
        <f t="shared" si="5"/>
        <v>1</v>
      </c>
      <c r="U17" s="324">
        <f t="shared" si="6"/>
        <v>0</v>
      </c>
      <c r="V17" s="324">
        <f t="shared" si="7"/>
        <v>0</v>
      </c>
      <c r="W17" s="324">
        <f t="shared" si="8"/>
        <v>0</v>
      </c>
      <c r="X17" s="324">
        <f t="shared" si="9"/>
        <v>1</v>
      </c>
    </row>
    <row r="18" spans="1:24" s="10" customFormat="1" ht="28.5">
      <c r="A18" s="422">
        <v>17</v>
      </c>
      <c r="B18" s="365" t="s">
        <v>91</v>
      </c>
      <c r="C18" s="416" t="s">
        <v>92</v>
      </c>
      <c r="D18" s="380" t="s">
        <v>93</v>
      </c>
      <c r="E18" s="819" t="s">
        <v>94</v>
      </c>
      <c r="F18" s="823">
        <f>VLOOKUP(A18,'1er trim'!$G$6:$S$48,9,0)</f>
        <v>0.25</v>
      </c>
      <c r="G18" s="813">
        <f>VLOOKUP($A18,'2do trim'!$G$6:$S$48,9,0)</f>
        <v>0.25</v>
      </c>
      <c r="H18" s="813">
        <f>VLOOKUP($A18,'3er trim'!$G$6:$S$48,9,0)</f>
        <v>0.25</v>
      </c>
      <c r="I18" s="813">
        <f>VLOOKUP($A18,'4to trim'!$G$6:$S$48,9,0)</f>
        <v>0.25</v>
      </c>
      <c r="J18" s="824">
        <f t="shared" si="0"/>
        <v>1</v>
      </c>
      <c r="K18" s="812">
        <f>VLOOKUP($A18,'1er trim'!$G$6:$S$48,8,0)</f>
        <v>0.125</v>
      </c>
      <c r="L18" s="813">
        <f>VLOOKUP($A18,'2do trim'!$G$6:$S$48,8,0)</f>
        <v>0.375</v>
      </c>
      <c r="M18" s="813">
        <f>VLOOKUP($A18,'3er trim'!$G$6:$S$48,8,0)</f>
        <v>0.25</v>
      </c>
      <c r="N18" s="813">
        <f>VLOOKUP($A18,'4to trim'!$G$6:$S$48,8,0)</f>
        <v>0.25</v>
      </c>
      <c r="O18" s="824">
        <f t="shared" si="1"/>
        <v>1</v>
      </c>
      <c r="P18" s="61" t="s">
        <v>1250</v>
      </c>
      <c r="Q18" s="324">
        <f t="shared" si="2"/>
        <v>0.25</v>
      </c>
      <c r="R18" s="324">
        <f t="shared" si="3"/>
        <v>0.5</v>
      </c>
      <c r="S18" s="324">
        <f t="shared" si="4"/>
        <v>0.75</v>
      </c>
      <c r="T18" s="324">
        <f t="shared" si="5"/>
        <v>1</v>
      </c>
      <c r="U18" s="324">
        <f t="shared" si="6"/>
        <v>0.125</v>
      </c>
      <c r="V18" s="324">
        <f t="shared" si="7"/>
        <v>0.5</v>
      </c>
      <c r="W18" s="324">
        <f t="shared" si="8"/>
        <v>0.75</v>
      </c>
      <c r="X18" s="324">
        <f t="shared" si="9"/>
        <v>1</v>
      </c>
    </row>
    <row r="19" spans="1:24" s="10" customFormat="1" ht="42.75">
      <c r="A19" s="421">
        <v>18</v>
      </c>
      <c r="B19" s="353" t="s">
        <v>97</v>
      </c>
      <c r="C19" s="256" t="s">
        <v>98</v>
      </c>
      <c r="D19" s="243" t="s">
        <v>99</v>
      </c>
      <c r="E19" s="818" t="s">
        <v>82</v>
      </c>
      <c r="F19" s="823">
        <f>VLOOKUP(A19,'1er trim'!$G$6:$S$48,9,0)</f>
        <v>0</v>
      </c>
      <c r="G19" s="813">
        <f>VLOOKUP($A19,'2do trim'!$G$6:$S$48,9,0)</f>
        <v>0</v>
      </c>
      <c r="H19" s="813">
        <f>VLOOKUP($A19,'3er trim'!$G$6:$S$48,9,0)</f>
        <v>1</v>
      </c>
      <c r="I19" s="813">
        <f>VLOOKUP($A19,'4to trim'!$G$6:$S$48,9,0)</f>
        <v>0</v>
      </c>
      <c r="J19" s="824">
        <f t="shared" si="0"/>
        <v>1</v>
      </c>
      <c r="K19" s="812">
        <f>VLOOKUP($A19,'1er trim'!$G$6:$S$48,8,0)</f>
        <v>0</v>
      </c>
      <c r="L19" s="813">
        <f>VLOOKUP($A19,'2do trim'!$G$6:$S$48,8,0)</f>
        <v>0</v>
      </c>
      <c r="M19" s="813">
        <f>VLOOKUP($A19,'3er trim'!$G$6:$S$48,8,0)</f>
        <v>0</v>
      </c>
      <c r="N19" s="813">
        <f>VLOOKUP($A19,'4to trim'!$G$6:$S$48,8,0)</f>
        <v>1</v>
      </c>
      <c r="O19" s="824">
        <f t="shared" si="1"/>
        <v>1</v>
      </c>
      <c r="P19" s="61" t="s">
        <v>1250</v>
      </c>
      <c r="Q19" s="324">
        <f t="shared" si="2"/>
        <v>0</v>
      </c>
      <c r="R19" s="324">
        <f t="shared" si="3"/>
        <v>0</v>
      </c>
      <c r="S19" s="324">
        <f t="shared" si="4"/>
        <v>1</v>
      </c>
      <c r="T19" s="324">
        <f t="shared" si="5"/>
        <v>1</v>
      </c>
      <c r="U19" s="324">
        <f t="shared" si="6"/>
        <v>0</v>
      </c>
      <c r="V19" s="324">
        <f t="shared" si="7"/>
        <v>0</v>
      </c>
      <c r="W19" s="324">
        <f t="shared" si="8"/>
        <v>0</v>
      </c>
      <c r="X19" s="324">
        <f t="shared" si="9"/>
        <v>1</v>
      </c>
    </row>
    <row r="20" spans="1:24" s="10" customFormat="1" ht="28.5">
      <c r="A20" s="422">
        <v>19</v>
      </c>
      <c r="B20" s="364" t="s">
        <v>102</v>
      </c>
      <c r="C20" s="263" t="s">
        <v>103</v>
      </c>
      <c r="D20" s="380" t="s">
        <v>104</v>
      </c>
      <c r="E20" s="816" t="s">
        <v>94</v>
      </c>
      <c r="F20" s="823">
        <f>VLOOKUP(A20,'1er trim'!$G$6:$S$48,9,0)</f>
        <v>0.21499999999999997</v>
      </c>
      <c r="G20" s="813">
        <f>VLOOKUP($A20,'2do trim'!$G$6:$S$48,9,0)</f>
        <v>0.23499999999999999</v>
      </c>
      <c r="H20" s="813">
        <f>VLOOKUP($A20,'3er trim'!$G$6:$S$48,9,0)</f>
        <v>0.19500000000000001</v>
      </c>
      <c r="I20" s="813">
        <f>VLOOKUP($A20,'4to trim'!$G$6:$S$48,9,0)</f>
        <v>0.35499999999999998</v>
      </c>
      <c r="J20" s="824">
        <f t="shared" si="0"/>
        <v>1</v>
      </c>
      <c r="K20" s="812">
        <f>VLOOKUP($A20,'1er trim'!$G$6:$S$48,8,0)</f>
        <v>0.21499999999999997</v>
      </c>
      <c r="L20" s="813">
        <f>VLOOKUP($A20,'2do trim'!$G$6:$S$48,8,0)</f>
        <v>0.18166666666666664</v>
      </c>
      <c r="M20" s="813">
        <f>VLOOKUP($A20,'3er trim'!$G$6:$S$48,8,0)</f>
        <v>0.12000000000000002</v>
      </c>
      <c r="N20" s="813">
        <f>VLOOKUP($A20,'4to trim'!$G$6:$S$48,8,0)</f>
        <v>0.3083333333333334</v>
      </c>
      <c r="O20" s="824">
        <f t="shared" si="1"/>
        <v>0.82499999999999996</v>
      </c>
      <c r="P20" s="61" t="s">
        <v>1251</v>
      </c>
      <c r="Q20" s="324">
        <f t="shared" si="2"/>
        <v>0.21499999999999997</v>
      </c>
      <c r="R20" s="324">
        <f t="shared" si="3"/>
        <v>0.44999999999999996</v>
      </c>
      <c r="S20" s="324">
        <f t="shared" si="4"/>
        <v>0.64500000000000002</v>
      </c>
      <c r="T20" s="324">
        <f t="shared" si="5"/>
        <v>1</v>
      </c>
      <c r="U20" s="324">
        <f t="shared" si="6"/>
        <v>0.21499999999999997</v>
      </c>
      <c r="V20" s="324">
        <f t="shared" si="7"/>
        <v>0.39666666666666661</v>
      </c>
      <c r="W20" s="324">
        <f t="shared" si="8"/>
        <v>0.51666666666666661</v>
      </c>
      <c r="X20" s="324">
        <f t="shared" si="9"/>
        <v>0.82499999999999996</v>
      </c>
    </row>
    <row r="21" spans="1:24" s="10" customFormat="1" ht="28.5">
      <c r="A21" s="421">
        <v>20</v>
      </c>
      <c r="B21" s="352" t="s">
        <v>107</v>
      </c>
      <c r="C21" s="255" t="s">
        <v>108</v>
      </c>
      <c r="D21" s="245" t="s">
        <v>109</v>
      </c>
      <c r="E21" s="817" t="s">
        <v>76</v>
      </c>
      <c r="F21" s="823">
        <f>VLOOKUP(A21,'1er trim'!$G$6:$S$48,9,0)</f>
        <v>0</v>
      </c>
      <c r="G21" s="813">
        <f>VLOOKUP($A21,'2do trim'!$G$6:$S$48,9,0)</f>
        <v>1</v>
      </c>
      <c r="H21" s="813">
        <f>VLOOKUP($A21,'3er trim'!$G$6:$S$48,9,0)</f>
        <v>0</v>
      </c>
      <c r="I21" s="813">
        <f>VLOOKUP($A21,'4to trim'!$G$6:$S$48,9,0)</f>
        <v>0</v>
      </c>
      <c r="J21" s="824">
        <f t="shared" si="0"/>
        <v>1</v>
      </c>
      <c r="K21" s="812">
        <f>VLOOKUP($A21,'1er trim'!$G$6:$S$48,8,0)</f>
        <v>0</v>
      </c>
      <c r="L21" s="813">
        <f>VLOOKUP($A21,'2do trim'!$G$6:$S$48,8,0)</f>
        <v>0</v>
      </c>
      <c r="M21" s="813">
        <f>VLOOKUP($A21,'3er trim'!$G$6:$S$48,8,0)</f>
        <v>0</v>
      </c>
      <c r="N21" s="813">
        <f>VLOOKUP($A21,'4to trim'!$G$6:$S$48,8,0)</f>
        <v>0</v>
      </c>
      <c r="O21" s="824">
        <f t="shared" si="1"/>
        <v>0</v>
      </c>
      <c r="P21" s="61" t="s">
        <v>1250</v>
      </c>
      <c r="Q21" s="324">
        <f t="shared" si="2"/>
        <v>0</v>
      </c>
      <c r="R21" s="324">
        <f t="shared" si="3"/>
        <v>1</v>
      </c>
      <c r="S21" s="324">
        <f t="shared" si="4"/>
        <v>1</v>
      </c>
      <c r="T21" s="324">
        <f t="shared" si="5"/>
        <v>1</v>
      </c>
      <c r="U21" s="324">
        <f t="shared" si="6"/>
        <v>0</v>
      </c>
      <c r="V21" s="324">
        <f t="shared" si="7"/>
        <v>0</v>
      </c>
      <c r="W21" s="324">
        <f t="shared" si="8"/>
        <v>0</v>
      </c>
      <c r="X21" s="324">
        <f t="shared" si="9"/>
        <v>0</v>
      </c>
    </row>
    <row r="22" spans="1:24" s="10" customFormat="1" ht="42.75">
      <c r="A22" s="421">
        <v>21</v>
      </c>
      <c r="B22" s="352" t="s">
        <v>111</v>
      </c>
      <c r="C22" s="255" t="s">
        <v>112</v>
      </c>
      <c r="D22" s="234" t="s">
        <v>113</v>
      </c>
      <c r="E22" s="817" t="s">
        <v>85</v>
      </c>
      <c r="F22" s="823">
        <f>VLOOKUP(A22,'1er trim'!$G$6:$S$48,9,0)</f>
        <v>0</v>
      </c>
      <c r="G22" s="813">
        <f>VLOOKUP($A22,'2do trim'!$G$6:$S$48,9,0)</f>
        <v>0</v>
      </c>
      <c r="H22" s="813">
        <f>VLOOKUP($A22,'3er trim'!$G$6:$S$48,9,0)</f>
        <v>0</v>
      </c>
      <c r="I22" s="813">
        <f>VLOOKUP($A22,'4to trim'!$G$6:$S$48,9,0)</f>
        <v>1</v>
      </c>
      <c r="J22" s="824">
        <f t="shared" si="0"/>
        <v>1</v>
      </c>
      <c r="K22" s="812">
        <f>VLOOKUP($A22,'1er trim'!$G$6:$S$48,8,0)</f>
        <v>0</v>
      </c>
      <c r="L22" s="813">
        <f>VLOOKUP($A22,'2do trim'!$G$6:$S$48,8,0)</f>
        <v>0</v>
      </c>
      <c r="M22" s="813">
        <f>VLOOKUP($A22,'3er trim'!$G$6:$S$48,8,0)</f>
        <v>0</v>
      </c>
      <c r="N22" s="813">
        <f>VLOOKUP($A22,'4to trim'!$G$6:$S$48,8,0)</f>
        <v>0</v>
      </c>
      <c r="O22" s="824">
        <f t="shared" si="1"/>
        <v>0</v>
      </c>
      <c r="P22" s="61" t="s">
        <v>1250</v>
      </c>
      <c r="Q22" s="324">
        <f t="shared" si="2"/>
        <v>0</v>
      </c>
      <c r="R22" s="324">
        <f t="shared" si="3"/>
        <v>0</v>
      </c>
      <c r="S22" s="324">
        <f t="shared" si="4"/>
        <v>0</v>
      </c>
      <c r="T22" s="324">
        <f t="shared" si="5"/>
        <v>1</v>
      </c>
      <c r="U22" s="324">
        <f t="shared" si="6"/>
        <v>0</v>
      </c>
      <c r="V22" s="324">
        <f t="shared" si="7"/>
        <v>0</v>
      </c>
      <c r="W22" s="324">
        <f t="shared" si="8"/>
        <v>0</v>
      </c>
      <c r="X22" s="324">
        <f t="shared" si="9"/>
        <v>0</v>
      </c>
    </row>
    <row r="23" spans="1:24" s="32" customFormat="1" ht="42.75">
      <c r="A23" s="420">
        <v>1</v>
      </c>
      <c r="B23" s="411" t="s">
        <v>19</v>
      </c>
      <c r="C23" s="251" t="s">
        <v>20</v>
      </c>
      <c r="D23" s="232" t="s">
        <v>21</v>
      </c>
      <c r="E23" s="815" t="s">
        <v>94</v>
      </c>
      <c r="F23" s="823">
        <f>VLOOKUP($A23,'1er trim'!$G$6:$S$48,9,0)</f>
        <v>4.5714285714285714E-2</v>
      </c>
      <c r="G23" s="813">
        <f>VLOOKUP($A23,'2do trim'!$G$6:$S$48,9,0)</f>
        <v>9.1428571428571428E-2</v>
      </c>
      <c r="H23" s="813">
        <f>VLOOKUP($A23,'3er trim'!$G$6:$S$48,9,0)</f>
        <v>0.50570000000000004</v>
      </c>
      <c r="I23" s="813">
        <f>VLOOKUP($A23,'4to trim'!$G$6:$S$48,9,0)</f>
        <v>0.35714285714285715</v>
      </c>
      <c r="J23" s="824">
        <f>SUM(F23:I23)</f>
        <v>0.99998571428571426</v>
      </c>
      <c r="K23" s="812">
        <f>VLOOKUP($A23,'1er trim'!$G$6:$S$48,8,0)</f>
        <v>2.3397442460569868E-2</v>
      </c>
      <c r="L23" s="813">
        <f>VLOOKUP($A23,'2do trim'!$G$6:$S$48,8,0)</f>
        <v>3.3805258110868243E-2</v>
      </c>
      <c r="M23" s="813">
        <f>VLOOKUP($A23,'3er trim'!$G$6:$S$48,8,0)</f>
        <v>0.48145831613096618</v>
      </c>
      <c r="N23" s="813">
        <f>VLOOKUP($A23,'4to trim'!$G$6:$S$48,8,0)</f>
        <v>0.11742590486015662</v>
      </c>
      <c r="O23" s="824">
        <f>SUM(K23:N23)</f>
        <v>0.65608692156256088</v>
      </c>
      <c r="P23" s="61" t="s">
        <v>1251</v>
      </c>
      <c r="Q23" s="324">
        <f>+F23</f>
        <v>4.5714285714285714E-2</v>
      </c>
      <c r="R23" s="324">
        <f>SUM(F23:G23)</f>
        <v>0.13714285714285715</v>
      </c>
      <c r="S23" s="324">
        <f>SUM(F23:H23)</f>
        <v>0.64284285714285716</v>
      </c>
      <c r="T23" s="324">
        <f>SUM(F23:I23)</f>
        <v>0.99998571428571426</v>
      </c>
      <c r="U23" s="324">
        <f>+K23</f>
        <v>2.3397442460569868E-2</v>
      </c>
      <c r="V23" s="324">
        <f>SUM(K23:L23)</f>
        <v>5.7202700571438114E-2</v>
      </c>
      <c r="W23" s="324">
        <f>SUM(K23:M23)</f>
        <v>0.53866101670240429</v>
      </c>
      <c r="X23" s="324">
        <f>SUM(K23:N23)</f>
        <v>0.65608692156256088</v>
      </c>
    </row>
    <row r="24" spans="1:24" s="10" customFormat="1" ht="15.75">
      <c r="A24" s="422">
        <v>22</v>
      </c>
      <c r="B24" s="364" t="s">
        <v>115</v>
      </c>
      <c r="C24" s="263" t="s">
        <v>116</v>
      </c>
      <c r="D24" s="380" t="s">
        <v>117</v>
      </c>
      <c r="E24" s="816" t="s">
        <v>94</v>
      </c>
      <c r="F24" s="823">
        <f>VLOOKUP(A24,'1er trim'!$G$6:$S$48,9,0)</f>
        <v>0.57857142857142851</v>
      </c>
      <c r="G24" s="813">
        <f>VLOOKUP($A24,'2do trim'!$G$6:$S$48,9,0)</f>
        <v>0.17860000000000001</v>
      </c>
      <c r="H24" s="813">
        <f>VLOOKUP($A24,'3er trim'!$G$6:$S$48,9,0)</f>
        <v>3.5700000000000003E-2</v>
      </c>
      <c r="I24" s="813">
        <f>VLOOKUP($A24,'4to trim'!$G$6:$S$48,9,0)</f>
        <v>0.17860000000000001</v>
      </c>
      <c r="J24" s="825">
        <f t="shared" si="0"/>
        <v>0.97147142857142843</v>
      </c>
      <c r="K24" s="812">
        <f>VLOOKUP($A24,'1er trim'!$G$6:$S$48,8,0)</f>
        <v>0.34749999999999998</v>
      </c>
      <c r="L24" s="813">
        <f>VLOOKUP($A24,'2do trim'!$G$6:$S$48,8,0)</f>
        <v>9.5240000000000005E-2</v>
      </c>
      <c r="M24" s="813">
        <f>VLOOKUP($A24,'3er trim'!$G$6:$S$48,8,0)</f>
        <v>3.5714285714285712E-2</v>
      </c>
      <c r="N24" s="813">
        <f>VLOOKUP($A24,'4to trim'!$G$6:$S$48,8,0)</f>
        <v>0.31709956709956705</v>
      </c>
      <c r="O24" s="824">
        <f t="shared" si="1"/>
        <v>0.79555385281385271</v>
      </c>
      <c r="P24" s="61" t="s">
        <v>1251</v>
      </c>
      <c r="Q24" s="324">
        <f t="shared" si="2"/>
        <v>0.57857142857142851</v>
      </c>
      <c r="R24" s="324">
        <f t="shared" si="3"/>
        <v>0.7571714285714285</v>
      </c>
      <c r="S24" s="324">
        <f t="shared" si="4"/>
        <v>0.79287142857142845</v>
      </c>
      <c r="T24" s="324">
        <f t="shared" si="5"/>
        <v>0.97147142857142843</v>
      </c>
      <c r="U24" s="324">
        <f t="shared" si="6"/>
        <v>0.34749999999999998</v>
      </c>
      <c r="V24" s="324">
        <f t="shared" si="7"/>
        <v>0.44273999999999997</v>
      </c>
      <c r="W24" s="324">
        <f t="shared" si="8"/>
        <v>0.47845428571428567</v>
      </c>
      <c r="X24" s="324">
        <f t="shared" si="9"/>
        <v>0.79555385281385271</v>
      </c>
    </row>
    <row r="25" spans="1:24" s="10" customFormat="1" ht="28.5">
      <c r="A25" s="422">
        <v>23</v>
      </c>
      <c r="B25" s="417" t="s">
        <v>120</v>
      </c>
      <c r="C25" s="418" t="s">
        <v>121</v>
      </c>
      <c r="D25" s="380" t="s">
        <v>122</v>
      </c>
      <c r="E25" s="816" t="s">
        <v>94</v>
      </c>
      <c r="F25" s="823">
        <f>VLOOKUP(A25,'1er trim'!$G$6:$S$48,9,0)</f>
        <v>0.16</v>
      </c>
      <c r="G25" s="813">
        <f>VLOOKUP($A25,'2do trim'!$G$6:$S$48,9,0)</f>
        <v>0.32</v>
      </c>
      <c r="H25" s="813">
        <f>VLOOKUP($A25,'3er trim'!$G$6:$S$48,9,0)</f>
        <v>0.27</v>
      </c>
      <c r="I25" s="813">
        <f>VLOOKUP($A25,'4to trim'!$G$6:$S$48,9,0)</f>
        <v>0.25</v>
      </c>
      <c r="J25" s="824">
        <f t="shared" si="0"/>
        <v>1</v>
      </c>
      <c r="K25" s="812">
        <f>VLOOKUP($A25,'1er trim'!$G$6:$S$48,8,0)</f>
        <v>5.5671320691573808E-2</v>
      </c>
      <c r="L25" s="813">
        <f>VLOOKUP($A25,'2do trim'!$G$6:$S$48,8,0)</f>
        <v>0.67333462856663107</v>
      </c>
      <c r="M25" s="813">
        <f>VLOOKUP($A25,'3er trim'!$G$6:$S$48,8,0)</f>
        <v>0</v>
      </c>
      <c r="N25" s="813">
        <f>VLOOKUP($A25,'4to trim'!$G$6:$S$48,8,0)</f>
        <v>0.31369252478140902</v>
      </c>
      <c r="O25" s="824">
        <f t="shared" si="1"/>
        <v>1.0426984740396139</v>
      </c>
      <c r="P25" s="61" t="s">
        <v>1251</v>
      </c>
      <c r="Q25" s="324">
        <f t="shared" si="2"/>
        <v>0.16</v>
      </c>
      <c r="R25" s="324">
        <f t="shared" si="3"/>
        <v>0.48</v>
      </c>
      <c r="S25" s="324">
        <f t="shared" si="4"/>
        <v>0.75</v>
      </c>
      <c r="T25" s="324">
        <f t="shared" si="5"/>
        <v>1</v>
      </c>
      <c r="U25" s="324">
        <f t="shared" si="6"/>
        <v>5.5671320691573808E-2</v>
      </c>
      <c r="V25" s="324">
        <f t="shared" si="7"/>
        <v>0.72900594925820483</v>
      </c>
      <c r="W25" s="324">
        <f t="shared" si="8"/>
        <v>0.72900594925820483</v>
      </c>
      <c r="X25" s="324">
        <f t="shared" si="9"/>
        <v>1.0426984740396139</v>
      </c>
    </row>
    <row r="26" spans="1:24" s="10" customFormat="1" ht="15.75">
      <c r="A26" s="422">
        <v>24</v>
      </c>
      <c r="B26" s="366" t="s">
        <v>126</v>
      </c>
      <c r="C26" s="419" t="s">
        <v>127</v>
      </c>
      <c r="D26" s="380" t="s">
        <v>117</v>
      </c>
      <c r="E26" s="816" t="s">
        <v>94</v>
      </c>
      <c r="F26" s="823">
        <f>VLOOKUP(A26,'1er trim'!$G$6:$S$48,9,0)</f>
        <v>0.1875</v>
      </c>
      <c r="G26" s="813">
        <f>VLOOKUP($A26,'2do trim'!$G$6:$S$48,9,0)</f>
        <v>0.39579999999999999</v>
      </c>
      <c r="H26" s="813">
        <f>VLOOKUP($A26,'3er trim'!$G$6:$S$48,9,0)</f>
        <v>0.1875</v>
      </c>
      <c r="I26" s="813">
        <f>VLOOKUP($A26,'4to trim'!$G$6:$S$48,9,0)</f>
        <v>0.22919999999999999</v>
      </c>
      <c r="J26" s="824">
        <f t="shared" si="0"/>
        <v>0.99999999999999989</v>
      </c>
      <c r="K26" s="812">
        <f>VLOOKUP($A26,'1er trim'!$G$6:$S$48,8,0)</f>
        <v>0.1737982929020665</v>
      </c>
      <c r="L26" s="813">
        <f>VLOOKUP($A26,'2do trim'!$G$6:$S$48,8,0)</f>
        <v>0.10416666666666667</v>
      </c>
      <c r="M26" s="813">
        <f>VLOOKUP($A26,'3er trim'!$G$6:$S$48,8,0)</f>
        <v>0</v>
      </c>
      <c r="N26" s="813">
        <f>VLOOKUP($A26,'4to trim'!$G$6:$S$48,8,0)</f>
        <v>0.35916666666666669</v>
      </c>
      <c r="O26" s="824">
        <f t="shared" si="1"/>
        <v>0.63713162623539987</v>
      </c>
      <c r="P26" s="61" t="s">
        <v>1251</v>
      </c>
      <c r="Q26" s="324">
        <f t="shared" si="2"/>
        <v>0.1875</v>
      </c>
      <c r="R26" s="324">
        <f t="shared" si="3"/>
        <v>0.58329999999999993</v>
      </c>
      <c r="S26" s="324">
        <f t="shared" si="4"/>
        <v>0.77079999999999993</v>
      </c>
      <c r="T26" s="324">
        <f t="shared" si="5"/>
        <v>0.99999999999999989</v>
      </c>
      <c r="U26" s="324">
        <f t="shared" si="6"/>
        <v>0.1737982929020665</v>
      </c>
      <c r="V26" s="324">
        <f t="shared" si="7"/>
        <v>0.27796495956873318</v>
      </c>
      <c r="W26" s="324">
        <f t="shared" si="8"/>
        <v>0.27796495956873318</v>
      </c>
      <c r="X26" s="324">
        <f t="shared" si="9"/>
        <v>0.63713162623539987</v>
      </c>
    </row>
    <row r="27" spans="1:24" s="10" customFormat="1" ht="15.75">
      <c r="A27" s="422">
        <v>25</v>
      </c>
      <c r="B27" s="364" t="s">
        <v>128</v>
      </c>
      <c r="C27" s="419" t="s">
        <v>127</v>
      </c>
      <c r="D27" s="380" t="s">
        <v>117</v>
      </c>
      <c r="E27" s="816" t="s">
        <v>94</v>
      </c>
      <c r="F27" s="823">
        <f>VLOOKUP(A27,'1er trim'!$G$6:$S$48,9,0)</f>
        <v>0.1111</v>
      </c>
      <c r="G27" s="813">
        <f>VLOOKUP($A27,'2do trim'!$G$6:$S$48,9,0)</f>
        <v>0.55559999999999998</v>
      </c>
      <c r="H27" s="813">
        <f>VLOOKUP($A27,'3er trim'!$G$6:$S$48,9,0)</f>
        <v>0.1111</v>
      </c>
      <c r="I27" s="813">
        <f>VLOOKUP($A27,'4to trim'!$G$6:$S$48,9,0)</f>
        <v>0.22220000000000001</v>
      </c>
      <c r="J27" s="824">
        <f t="shared" si="0"/>
        <v>1</v>
      </c>
      <c r="K27" s="812">
        <f>VLOOKUP($A27,'1er trim'!$G$6:$S$48,8,0)</f>
        <v>0.1111111111111111</v>
      </c>
      <c r="L27" s="813">
        <f>VLOOKUP($A27,'2do trim'!$G$6:$S$48,8,0)</f>
        <v>0.28116402116402117</v>
      </c>
      <c r="M27" s="813">
        <f>VLOOKUP($A27,'3er trim'!$G$6:$S$48,8,0)</f>
        <v>0</v>
      </c>
      <c r="N27" s="813">
        <f>VLOOKUP($A27,'4to trim'!$G$6:$S$48,8,0)</f>
        <v>0.1111111111111111</v>
      </c>
      <c r="O27" s="824">
        <f t="shared" si="1"/>
        <v>0.50338624338624338</v>
      </c>
      <c r="P27" s="61" t="s">
        <v>1251</v>
      </c>
      <c r="Q27" s="324">
        <f t="shared" si="2"/>
        <v>0.1111</v>
      </c>
      <c r="R27" s="324">
        <f t="shared" si="3"/>
        <v>0.66669999999999996</v>
      </c>
      <c r="S27" s="324">
        <f t="shared" si="4"/>
        <v>0.77779999999999994</v>
      </c>
      <c r="T27" s="324">
        <f t="shared" si="5"/>
        <v>1</v>
      </c>
      <c r="U27" s="324">
        <f t="shared" si="6"/>
        <v>0.1111111111111111</v>
      </c>
      <c r="V27" s="324">
        <f t="shared" si="7"/>
        <v>0.39227513227513228</v>
      </c>
      <c r="W27" s="324">
        <f t="shared" si="8"/>
        <v>0.39227513227513228</v>
      </c>
      <c r="X27" s="324">
        <f t="shared" si="9"/>
        <v>0.50338624338624338</v>
      </c>
    </row>
    <row r="28" spans="1:24" s="10" customFormat="1" ht="15.75">
      <c r="A28" s="422">
        <v>26</v>
      </c>
      <c r="B28" s="364" t="s">
        <v>129</v>
      </c>
      <c r="C28" s="263" t="s">
        <v>127</v>
      </c>
      <c r="D28" s="380" t="s">
        <v>117</v>
      </c>
      <c r="E28" s="816" t="s">
        <v>94</v>
      </c>
      <c r="F28" s="823">
        <f>VLOOKUP(A28,'1er trim'!$G$6:$S$48,9,0)</f>
        <v>0.16669999999999999</v>
      </c>
      <c r="G28" s="813">
        <f>VLOOKUP($A28,'2do trim'!$G$6:$S$48,9,0)</f>
        <v>0.16669999999999999</v>
      </c>
      <c r="H28" s="813">
        <f>VLOOKUP($A28,'3er trim'!$G$6:$S$48,9,0)</f>
        <v>0</v>
      </c>
      <c r="I28" s="813">
        <f>VLOOKUP($A28,'4to trim'!$G$6:$S$48,9,0)</f>
        <v>0.66659999999999997</v>
      </c>
      <c r="J28" s="824">
        <f t="shared" si="0"/>
        <v>1</v>
      </c>
      <c r="K28" s="812">
        <f>VLOOKUP($A28,'1er trim'!$G$6:$S$48,8,0)</f>
        <v>8.3333333333333329E-2</v>
      </c>
      <c r="L28" s="813">
        <f>VLOOKUP($A28,'2do trim'!$G$6:$S$48,8,0)</f>
        <v>0</v>
      </c>
      <c r="M28" s="813">
        <f>VLOOKUP($A28,'3er trim'!$G$6:$S$48,8,0)</f>
        <v>0</v>
      </c>
      <c r="N28" s="813">
        <f>VLOOKUP($A28,'4to trim'!$G$6:$S$48,8,0)</f>
        <v>0.5</v>
      </c>
      <c r="O28" s="824">
        <f t="shared" si="1"/>
        <v>0.58333333333333337</v>
      </c>
      <c r="P28" s="61" t="s">
        <v>1251</v>
      </c>
      <c r="Q28" s="324">
        <f t="shared" si="2"/>
        <v>0.16669999999999999</v>
      </c>
      <c r="R28" s="324">
        <f t="shared" si="3"/>
        <v>0.33339999999999997</v>
      </c>
      <c r="S28" s="324">
        <f t="shared" si="4"/>
        <v>0.33339999999999997</v>
      </c>
      <c r="T28" s="324">
        <f t="shared" si="5"/>
        <v>1</v>
      </c>
      <c r="U28" s="324">
        <f t="shared" si="6"/>
        <v>8.3333333333333329E-2</v>
      </c>
      <c r="V28" s="324">
        <f t="shared" si="7"/>
        <v>8.3333333333333329E-2</v>
      </c>
      <c r="W28" s="324">
        <f t="shared" si="8"/>
        <v>8.3333333333333329E-2</v>
      </c>
      <c r="X28" s="324">
        <f t="shared" si="9"/>
        <v>0.58333333333333337</v>
      </c>
    </row>
    <row r="29" spans="1:24" s="10" customFormat="1" ht="28.5">
      <c r="A29" s="422">
        <v>27</v>
      </c>
      <c r="B29" s="364" t="s">
        <v>130</v>
      </c>
      <c r="C29" s="263" t="s">
        <v>127</v>
      </c>
      <c r="D29" s="380" t="s">
        <v>131</v>
      </c>
      <c r="E29" s="816" t="s">
        <v>94</v>
      </c>
      <c r="F29" s="823">
        <f>VLOOKUP(A29,'1er trim'!$G$6:$S$48,9,0)</f>
        <v>0.15959999999999999</v>
      </c>
      <c r="G29" s="813">
        <f>VLOOKUP($A29,'2do trim'!$G$6:$S$48,9,0)</f>
        <v>0.60640000000000005</v>
      </c>
      <c r="H29" s="813">
        <f>VLOOKUP($A29,'3er trim'!$G$6:$S$48,9,0)</f>
        <v>9.5699999999999993E-2</v>
      </c>
      <c r="I29" s="813">
        <f>VLOOKUP($A29,'4to trim'!$G$6:$S$48,9,0)</f>
        <v>0.13830000000000001</v>
      </c>
      <c r="J29" s="825">
        <f t="shared" si="0"/>
        <v>1</v>
      </c>
      <c r="K29" s="812">
        <f>VLOOKUP($A29,'1er trim'!$G$6:$S$48,8,0)</f>
        <v>0.15759999999999999</v>
      </c>
      <c r="L29" s="813">
        <f>VLOOKUP($A29,'2do trim'!$G$6:$S$48,8,0)</f>
        <v>0.23369999999999999</v>
      </c>
      <c r="M29" s="813">
        <f>VLOOKUP($A29,'3er trim'!$G$6:$S$48,8,0)</f>
        <v>0.36959999999999998</v>
      </c>
      <c r="N29" s="813">
        <f>VLOOKUP($A29,'4to trim'!$G$6:$S$48,8,0)</f>
        <v>4.3478260869565216E-2</v>
      </c>
      <c r="O29" s="824">
        <f t="shared" si="1"/>
        <v>0.8043782608695651</v>
      </c>
      <c r="P29" s="61" t="s">
        <v>1251</v>
      </c>
      <c r="Q29" s="324">
        <f t="shared" si="2"/>
        <v>0.15959999999999999</v>
      </c>
      <c r="R29" s="324">
        <f t="shared" si="3"/>
        <v>0.76600000000000001</v>
      </c>
      <c r="S29" s="324">
        <f t="shared" si="4"/>
        <v>0.86170000000000002</v>
      </c>
      <c r="T29" s="324">
        <f t="shared" si="5"/>
        <v>1</v>
      </c>
      <c r="U29" s="324">
        <f t="shared" si="6"/>
        <v>0.15759999999999999</v>
      </c>
      <c r="V29" s="324">
        <f t="shared" si="7"/>
        <v>0.39129999999999998</v>
      </c>
      <c r="W29" s="324">
        <f t="shared" si="8"/>
        <v>0.76089999999999991</v>
      </c>
      <c r="X29" s="324">
        <f t="shared" si="9"/>
        <v>0.8043782608695651</v>
      </c>
    </row>
    <row r="30" spans="1:24" s="10" customFormat="1" ht="15.75">
      <c r="A30" s="422">
        <v>28</v>
      </c>
      <c r="B30" s="364" t="s">
        <v>134</v>
      </c>
      <c r="C30" s="263" t="s">
        <v>135</v>
      </c>
      <c r="D30" s="380" t="s">
        <v>117</v>
      </c>
      <c r="E30" s="816" t="s">
        <v>94</v>
      </c>
      <c r="F30" s="823">
        <f>VLOOKUP(A30,'1er trim'!$G$6:$S$48,9,0)</f>
        <v>0</v>
      </c>
      <c r="G30" s="813">
        <f>VLOOKUP($A30,'2do trim'!$G$6:$S$48,9,0)</f>
        <v>0.18509999999999999</v>
      </c>
      <c r="H30" s="813">
        <f>VLOOKUP($A30,'3er trim'!$G$6:$S$48,9,0)</f>
        <v>0.53420000000000001</v>
      </c>
      <c r="I30" s="813">
        <f>VLOOKUP($A30,'4to trim'!$G$6:$S$48,9,0)</f>
        <v>0.28070000000000001</v>
      </c>
      <c r="J30" s="824">
        <f t="shared" si="0"/>
        <v>1</v>
      </c>
      <c r="K30" s="812">
        <f>VLOOKUP($A30,'1er trim'!$G$6:$S$48,8,0)</f>
        <v>0</v>
      </c>
      <c r="L30" s="813">
        <f>VLOOKUP($A30,'2do trim'!$G$6:$S$48,8,0)</f>
        <v>0.17939814814814814</v>
      </c>
      <c r="M30" s="813">
        <f>VLOOKUP($A30,'3er trim'!$G$6:$S$48,8,0)</f>
        <v>0.35470000000000002</v>
      </c>
      <c r="N30" s="813">
        <f>VLOOKUP($A30,'4to trim'!$G$6:$S$48,8,0)</f>
        <v>0.2252472643097643</v>
      </c>
      <c r="O30" s="824">
        <f t="shared" si="1"/>
        <v>0.75934541245791243</v>
      </c>
      <c r="P30" s="61" t="s">
        <v>1251</v>
      </c>
      <c r="Q30" s="324">
        <f t="shared" si="2"/>
        <v>0</v>
      </c>
      <c r="R30" s="324">
        <f t="shared" si="3"/>
        <v>0.18509999999999999</v>
      </c>
      <c r="S30" s="324">
        <f t="shared" si="4"/>
        <v>0.71930000000000005</v>
      </c>
      <c r="T30" s="324">
        <f t="shared" si="5"/>
        <v>1</v>
      </c>
      <c r="U30" s="324">
        <f t="shared" si="6"/>
        <v>0</v>
      </c>
      <c r="V30" s="324">
        <f t="shared" si="7"/>
        <v>0.17939814814814814</v>
      </c>
      <c r="W30" s="324">
        <f t="shared" si="8"/>
        <v>0.53409814814814816</v>
      </c>
      <c r="X30" s="324">
        <f t="shared" si="9"/>
        <v>0.75934541245791243</v>
      </c>
    </row>
    <row r="31" spans="1:24" s="10" customFormat="1" ht="28.5">
      <c r="A31" s="422">
        <v>29</v>
      </c>
      <c r="B31" s="364" t="s">
        <v>139</v>
      </c>
      <c r="C31" s="263" t="s">
        <v>140</v>
      </c>
      <c r="D31" s="380" t="s">
        <v>117</v>
      </c>
      <c r="E31" s="816" t="s">
        <v>94</v>
      </c>
      <c r="F31" s="823">
        <f>VLOOKUP(A31,'1er trim'!$G$6:$S$48,9,0)</f>
        <v>0.35289999999999999</v>
      </c>
      <c r="G31" s="813">
        <f>VLOOKUP($A31,'2do trim'!$G$6:$S$48,9,0)</f>
        <v>0.29409999999999997</v>
      </c>
      <c r="H31" s="813">
        <f>VLOOKUP($A31,'3er trim'!$G$6:$S$48,9,0)</f>
        <v>0.17649999999999999</v>
      </c>
      <c r="I31" s="813">
        <f>VLOOKUP($A31,'4to trim'!$G$6:$S$48,9,0)</f>
        <v>0.17649999999999999</v>
      </c>
      <c r="J31" s="824">
        <f t="shared" si="0"/>
        <v>1</v>
      </c>
      <c r="K31" s="812">
        <f>VLOOKUP($A31,'1er trim'!$G$6:$S$48,8,0)</f>
        <v>0.27650000000000002</v>
      </c>
      <c r="L31" s="813">
        <f>VLOOKUP($A31,'2do trim'!$G$6:$S$48,8,0)</f>
        <v>0.1353</v>
      </c>
      <c r="M31" s="813">
        <f>VLOOKUP($A31,'3er trim'!$G$6:$S$48,8,0)</f>
        <v>0</v>
      </c>
      <c r="N31" s="813">
        <f>VLOOKUP($A31,'4to trim'!$G$6:$S$48,8,0)</f>
        <v>0.10588235294117647</v>
      </c>
      <c r="O31" s="824">
        <f t="shared" si="1"/>
        <v>0.51768235294117648</v>
      </c>
      <c r="P31" s="61" t="s">
        <v>1251</v>
      </c>
      <c r="Q31" s="324">
        <f t="shared" si="2"/>
        <v>0.35289999999999999</v>
      </c>
      <c r="R31" s="324">
        <f t="shared" si="3"/>
        <v>0.64700000000000002</v>
      </c>
      <c r="S31" s="324">
        <f t="shared" si="4"/>
        <v>0.82350000000000001</v>
      </c>
      <c r="T31" s="324">
        <f t="shared" si="5"/>
        <v>1</v>
      </c>
      <c r="U31" s="324">
        <f t="shared" si="6"/>
        <v>0.27650000000000002</v>
      </c>
      <c r="V31" s="324">
        <f t="shared" si="7"/>
        <v>0.41180000000000005</v>
      </c>
      <c r="W31" s="324">
        <f t="shared" si="8"/>
        <v>0.41180000000000005</v>
      </c>
      <c r="X31" s="324">
        <f t="shared" si="9"/>
        <v>0.51768235294117648</v>
      </c>
    </row>
    <row r="32" spans="1:24" s="10" customFormat="1" ht="15.75">
      <c r="A32" s="422">
        <v>30</v>
      </c>
      <c r="B32" s="364" t="s">
        <v>142</v>
      </c>
      <c r="C32" s="263" t="s">
        <v>140</v>
      </c>
      <c r="D32" s="380" t="s">
        <v>117</v>
      </c>
      <c r="E32" s="816" t="s">
        <v>94</v>
      </c>
      <c r="F32" s="827">
        <f>VLOOKUP(A32,'1er trim'!$G$6:$S$48,9,0)</f>
        <v>0.66669999999999996</v>
      </c>
      <c r="G32" s="828">
        <f>VLOOKUP($A32,'2do trim'!$G$6:$S$48,9,0)</f>
        <v>0</v>
      </c>
      <c r="H32" s="828">
        <f>VLOOKUP($A32,'3er trim'!$G$6:$S$48,9,0)</f>
        <v>0</v>
      </c>
      <c r="I32" s="828">
        <f>VLOOKUP($A32,'4to trim'!$G$6:$S$48,9,0)</f>
        <v>0.33329999999999999</v>
      </c>
      <c r="J32" s="829">
        <f t="shared" si="0"/>
        <v>1</v>
      </c>
      <c r="K32" s="830">
        <f>VLOOKUP($A32,'1er trim'!$G$6:$S$48,8,0)</f>
        <v>0.48333333333333334</v>
      </c>
      <c r="L32" s="828">
        <f>VLOOKUP($A32,'2do trim'!$G$6:$S$48,8,0)</f>
        <v>0</v>
      </c>
      <c r="M32" s="828">
        <f>VLOOKUP($A32,'3er trim'!$G$6:$S$48,8,0)</f>
        <v>0</v>
      </c>
      <c r="N32" s="828">
        <f>VLOOKUP($A32,'4to trim'!$G$6:$S$48,8,0)</f>
        <v>0</v>
      </c>
      <c r="O32" s="829">
        <f t="shared" si="1"/>
        <v>0.48333333333333334</v>
      </c>
      <c r="P32" s="61" t="s">
        <v>1251</v>
      </c>
      <c r="Q32" s="324">
        <f t="shared" si="2"/>
        <v>0.66669999999999996</v>
      </c>
      <c r="R32" s="324">
        <f t="shared" si="3"/>
        <v>0.66669999999999996</v>
      </c>
      <c r="S32" s="324">
        <f t="shared" si="4"/>
        <v>0.66669999999999996</v>
      </c>
      <c r="T32" s="324">
        <f t="shared" si="5"/>
        <v>1</v>
      </c>
      <c r="U32" s="324">
        <f t="shared" si="6"/>
        <v>0.48333333333333334</v>
      </c>
      <c r="V32" s="324">
        <f t="shared" si="7"/>
        <v>0.48333333333333334</v>
      </c>
      <c r="W32" s="324">
        <f t="shared" si="8"/>
        <v>0.48333333333333334</v>
      </c>
      <c r="X32" s="324">
        <f t="shared" si="9"/>
        <v>0.48333333333333334</v>
      </c>
    </row>
    <row r="33" spans="1:26" s="809" customFormat="1" ht="16.5" thickBot="1">
      <c r="A33" s="808"/>
      <c r="F33" s="831">
        <f t="shared" ref="F33:O33" si="10">AVERAGE(F3:F32)</f>
        <v>0.3684595238095239</v>
      </c>
      <c r="G33" s="832">
        <f t="shared" si="10"/>
        <v>0.25329095238095239</v>
      </c>
      <c r="H33" s="832">
        <f t="shared" si="10"/>
        <v>0.15437999999999999</v>
      </c>
      <c r="I33" s="832">
        <f t="shared" si="10"/>
        <v>0.22291809523809525</v>
      </c>
      <c r="J33" s="833">
        <f t="shared" si="10"/>
        <v>0.99904857142857151</v>
      </c>
      <c r="K33" s="834">
        <f t="shared" si="10"/>
        <v>0.32710201058152577</v>
      </c>
      <c r="L33" s="832">
        <f t="shared" si="10"/>
        <v>0.11630083053597835</v>
      </c>
      <c r="M33" s="832">
        <f t="shared" si="10"/>
        <v>8.9597545482339544E-2</v>
      </c>
      <c r="N33" s="832">
        <f t="shared" si="10"/>
        <v>0.18731911044159238</v>
      </c>
      <c r="O33" s="833">
        <f t="shared" si="10"/>
        <v>0.72031949704143594</v>
      </c>
    </row>
    <row r="34" spans="1:26" ht="15.75" thickTop="1">
      <c r="A34" s="415"/>
    </row>
    <row r="36" spans="1:26">
      <c r="B36" t="s">
        <v>1250</v>
      </c>
      <c r="C36" t="s">
        <v>1251</v>
      </c>
      <c r="D36" s="61"/>
    </row>
    <row r="37" spans="1:26">
      <c r="B37">
        <v>19</v>
      </c>
      <c r="C37" s="61">
        <v>11</v>
      </c>
      <c r="D37" s="61"/>
    </row>
    <row r="41" spans="1:26" ht="15" thickBot="1"/>
    <row r="42" spans="1:26" s="61" customFormat="1" ht="30.75" customHeight="1" thickTop="1" thickBot="1">
      <c r="F42" s="1515" t="s">
        <v>775</v>
      </c>
      <c r="G42" s="1516"/>
      <c r="H42" s="1516"/>
      <c r="I42" s="1516"/>
      <c r="J42" s="1517"/>
      <c r="K42" s="1518" t="s">
        <v>776</v>
      </c>
      <c r="L42" s="1519"/>
      <c r="M42" s="1519"/>
      <c r="N42" s="1519"/>
      <c r="O42" s="1520"/>
      <c r="P42" s="1521" t="s">
        <v>1249</v>
      </c>
    </row>
    <row r="43" spans="1:26" s="61" customFormat="1" ht="32.25" customHeight="1" thickBot="1">
      <c r="A43" s="423" t="s">
        <v>3</v>
      </c>
      <c r="B43" s="424"/>
      <c r="C43" s="425" t="s">
        <v>4</v>
      </c>
      <c r="D43" s="425" t="s">
        <v>5</v>
      </c>
      <c r="E43" s="814" t="s">
        <v>6</v>
      </c>
      <c r="F43" s="821" t="s">
        <v>678</v>
      </c>
      <c r="G43" s="810" t="s">
        <v>1239</v>
      </c>
      <c r="H43" s="810" t="s">
        <v>1240</v>
      </c>
      <c r="I43" s="810" t="s">
        <v>1241</v>
      </c>
      <c r="J43" s="822" t="s">
        <v>1242</v>
      </c>
      <c r="K43" s="820" t="s">
        <v>678</v>
      </c>
      <c r="L43" s="811" t="s">
        <v>1239</v>
      </c>
      <c r="M43" s="811" t="s">
        <v>1240</v>
      </c>
      <c r="N43" s="811" t="s">
        <v>1241</v>
      </c>
      <c r="O43" s="826" t="s">
        <v>1242</v>
      </c>
      <c r="P43" s="1522"/>
    </row>
    <row r="44" spans="1:26" s="32" customFormat="1" ht="28.5">
      <c r="A44" s="866">
        <v>2</v>
      </c>
      <c r="B44" s="8" t="s">
        <v>26</v>
      </c>
      <c r="C44" s="5" t="s">
        <v>27</v>
      </c>
      <c r="D44" s="870" t="s">
        <v>28</v>
      </c>
      <c r="E44" s="815" t="s">
        <v>94</v>
      </c>
      <c r="F44" s="823">
        <f>VLOOKUP(A44,'1er trim'!$G$6:$S$48,9,0)</f>
        <v>0.16</v>
      </c>
      <c r="G44" s="813">
        <f>VLOOKUP($A44,'2do trim'!$G$6:$S$48,9,0)</f>
        <v>0.32</v>
      </c>
      <c r="H44" s="813">
        <f>VLOOKUP($A44,'3er trim'!$G$6:$S$48,9,0)</f>
        <v>0.27</v>
      </c>
      <c r="I44" s="813">
        <f>VLOOKUP($A44,'4to trim'!$G$6:$S$48,9,0)</f>
        <v>0.25</v>
      </c>
      <c r="J44" s="824">
        <f t="shared" ref="J44:J73" si="11">SUM(F44:I44)</f>
        <v>1</v>
      </c>
      <c r="K44" s="812">
        <f>VLOOKUP($A44,'1er trim'!$G$6:$S$48,8,0)</f>
        <v>6.0815483613783472E-2</v>
      </c>
      <c r="L44" s="813">
        <f>VLOOKUP($A44,'2do trim'!$G$6:$S$48,8,0)</f>
        <v>0.19624952675634916</v>
      </c>
      <c r="M44" s="813">
        <f>VLOOKUP($A44,'3er trim'!$G$6:$S$48,8,0)</f>
        <v>0.47645376262493433</v>
      </c>
      <c r="N44" s="813">
        <f>VLOOKUP($A44,'4to trim'!$G$6:$S$48,8,0)</f>
        <v>0.16813632727502184</v>
      </c>
      <c r="O44" s="824">
        <f t="shared" ref="O44:O73" si="12">SUM(K44:N44)</f>
        <v>0.90165510027008877</v>
      </c>
      <c r="P44" s="61" t="s">
        <v>1250</v>
      </c>
      <c r="Q44" s="10"/>
      <c r="R44" s="10"/>
      <c r="S44" s="10"/>
      <c r="T44" s="10"/>
      <c r="U44" s="10"/>
      <c r="V44" s="10"/>
      <c r="W44" s="10"/>
      <c r="X44" s="10"/>
      <c r="Y44" s="10"/>
      <c r="Z44" s="10"/>
    </row>
    <row r="45" spans="1:26" s="10" customFormat="1" ht="28.5">
      <c r="A45" s="422">
        <v>3</v>
      </c>
      <c r="B45" s="364" t="s">
        <v>34</v>
      </c>
      <c r="C45" s="263" t="s">
        <v>35</v>
      </c>
      <c r="D45" s="871" t="s">
        <v>36</v>
      </c>
      <c r="E45" s="816" t="s">
        <v>67</v>
      </c>
      <c r="F45" s="823">
        <f>VLOOKUP(A45,'1er trim'!$G$6:$S$48,9,0)</f>
        <v>1</v>
      </c>
      <c r="G45" s="813">
        <f>VLOOKUP($A45,'2do trim'!$G$6:$S$48,9,0)</f>
        <v>0</v>
      </c>
      <c r="H45" s="813">
        <f>VLOOKUP($A45,'3er trim'!$G$6:$S$48,9,0)</f>
        <v>0</v>
      </c>
      <c r="I45" s="813">
        <f>VLOOKUP($A45,'4to trim'!$G$6:$S$48,9,0)</f>
        <v>0</v>
      </c>
      <c r="J45" s="824">
        <f t="shared" si="11"/>
        <v>1</v>
      </c>
      <c r="K45" s="812">
        <f>VLOOKUP($A45,'1er trim'!$G$6:$S$48,8,0)</f>
        <v>1</v>
      </c>
      <c r="L45" s="813">
        <f>VLOOKUP($A45,'2do trim'!$G$6:$S$48,8,0)</f>
        <v>0</v>
      </c>
      <c r="M45" s="813">
        <f>VLOOKUP($A45,'3er trim'!$G$6:$S$48,8,0)</f>
        <v>0</v>
      </c>
      <c r="N45" s="813">
        <f>VLOOKUP($A45,'4to trim'!$G$6:$S$48,8,0)</f>
        <v>0</v>
      </c>
      <c r="O45" s="824">
        <f t="shared" si="12"/>
        <v>1</v>
      </c>
      <c r="P45" s="61" t="s">
        <v>1250</v>
      </c>
      <c r="V45" s="32" t="s">
        <v>1287</v>
      </c>
      <c r="W45" s="10">
        <v>19</v>
      </c>
    </row>
    <row r="46" spans="1:26" s="10" customFormat="1" ht="28.5">
      <c r="A46" s="421">
        <v>4</v>
      </c>
      <c r="B46" s="19" t="s">
        <v>41</v>
      </c>
      <c r="C46" s="16" t="s">
        <v>42</v>
      </c>
      <c r="D46" s="234" t="s">
        <v>36</v>
      </c>
      <c r="E46" s="817" t="s">
        <v>67</v>
      </c>
      <c r="F46" s="823">
        <f>VLOOKUP(A46,'1er trim'!$G$6:$S$48,9,0)</f>
        <v>1</v>
      </c>
      <c r="G46" s="813">
        <f>VLOOKUP($A46,'2do trim'!$G$6:$S$48,9,0)</f>
        <v>0</v>
      </c>
      <c r="H46" s="813">
        <f>VLOOKUP($A46,'3er trim'!$G$6:$S$48,9,0)</f>
        <v>0</v>
      </c>
      <c r="I46" s="813">
        <f>VLOOKUP($A46,'4to trim'!$G$6:$S$48,9,0)</f>
        <v>0</v>
      </c>
      <c r="J46" s="824">
        <f t="shared" si="11"/>
        <v>1</v>
      </c>
      <c r="K46" s="812">
        <f>VLOOKUP($A46,'1er trim'!$G$6:$S$48,8,0)</f>
        <v>1</v>
      </c>
      <c r="L46" s="813">
        <f>VLOOKUP($A46,'2do trim'!$G$6:$S$48,8,0)</f>
        <v>0</v>
      </c>
      <c r="M46" s="813">
        <f>VLOOKUP($A46,'3er trim'!$G$6:$S$48,8,0)</f>
        <v>0</v>
      </c>
      <c r="N46" s="813">
        <f>VLOOKUP($A46,'4to trim'!$G$6:$S$48,8,0)</f>
        <v>0</v>
      </c>
      <c r="O46" s="824">
        <f t="shared" si="12"/>
        <v>1</v>
      </c>
      <c r="P46" s="61" t="s">
        <v>1250</v>
      </c>
      <c r="V46" s="32" t="s">
        <v>1282</v>
      </c>
      <c r="W46" s="10">
        <v>11</v>
      </c>
    </row>
    <row r="47" spans="1:26" s="10" customFormat="1" ht="28.5">
      <c r="A47" s="421">
        <v>5</v>
      </c>
      <c r="B47" s="352" t="s">
        <v>45</v>
      </c>
      <c r="C47" s="255" t="s">
        <v>46</v>
      </c>
      <c r="D47" s="234" t="s">
        <v>36</v>
      </c>
      <c r="E47" s="817" t="s">
        <v>76</v>
      </c>
      <c r="F47" s="823">
        <f>VLOOKUP(A47,'1er trim'!$G$6:$S$48,9,0)</f>
        <v>0</v>
      </c>
      <c r="G47" s="813">
        <f>VLOOKUP($A47,'2do trim'!$G$6:$S$48,9,0)</f>
        <v>1</v>
      </c>
      <c r="H47" s="813">
        <f>VLOOKUP($A47,'3er trim'!$G$6:$S$48,9,0)</f>
        <v>0</v>
      </c>
      <c r="I47" s="813">
        <f>VLOOKUP($A47,'4to trim'!$G$6:$S$48,9,0)</f>
        <v>0</v>
      </c>
      <c r="J47" s="824">
        <f t="shared" si="11"/>
        <v>1</v>
      </c>
      <c r="K47" s="812">
        <f>VLOOKUP($A47,'1er trim'!$G$6:$S$48,8,0)</f>
        <v>0</v>
      </c>
      <c r="L47" s="813">
        <f>VLOOKUP($A47,'2do trim'!$G$6:$S$48,8,0)</f>
        <v>1</v>
      </c>
      <c r="M47" s="813">
        <f>VLOOKUP($A47,'3er trim'!$G$6:$S$48,8,0)</f>
        <v>0</v>
      </c>
      <c r="N47" s="813">
        <f>VLOOKUP($A47,'4to trim'!$G$6:$S$48,8,0)</f>
        <v>0</v>
      </c>
      <c r="O47" s="824">
        <f t="shared" si="12"/>
        <v>1</v>
      </c>
      <c r="P47" s="61" t="s">
        <v>1250</v>
      </c>
    </row>
    <row r="48" spans="1:26" s="10" customFormat="1" ht="28.5">
      <c r="A48" s="421">
        <v>6</v>
      </c>
      <c r="B48" s="19" t="s">
        <v>53</v>
      </c>
      <c r="C48" s="16" t="s">
        <v>54</v>
      </c>
      <c r="D48" s="234" t="s">
        <v>36</v>
      </c>
      <c r="E48" s="817" t="s">
        <v>67</v>
      </c>
      <c r="F48" s="823">
        <f>VLOOKUP(A48,'1er trim'!$G$6:$S$48,9,0)</f>
        <v>1</v>
      </c>
      <c r="G48" s="813">
        <f>VLOOKUP($A48,'2do trim'!$G$6:$S$48,9,0)</f>
        <v>0</v>
      </c>
      <c r="H48" s="813">
        <f>VLOOKUP($A48,'3er trim'!$G$6:$S$48,9,0)</f>
        <v>0</v>
      </c>
      <c r="I48" s="813">
        <f>VLOOKUP($A48,'4to trim'!$G$6:$S$48,9,0)</f>
        <v>0</v>
      </c>
      <c r="J48" s="824">
        <f t="shared" si="11"/>
        <v>1</v>
      </c>
      <c r="K48" s="812">
        <f>VLOOKUP($A48,'1er trim'!$G$6:$S$48,8,0)</f>
        <v>1</v>
      </c>
      <c r="L48" s="813">
        <f>VLOOKUP($A48,'2do trim'!$G$6:$S$48,8,0)</f>
        <v>0</v>
      </c>
      <c r="M48" s="813">
        <f>VLOOKUP($A48,'3er trim'!$G$6:$S$48,8,0)</f>
        <v>0</v>
      </c>
      <c r="N48" s="813">
        <f>VLOOKUP($A48,'4to trim'!$G$6:$S$48,8,0)</f>
        <v>0</v>
      </c>
      <c r="O48" s="824">
        <f t="shared" si="12"/>
        <v>1</v>
      </c>
      <c r="P48" s="61" t="s">
        <v>1250</v>
      </c>
    </row>
    <row r="49" spans="1:26" s="10" customFormat="1" ht="28.5">
      <c r="A49" s="421">
        <v>7</v>
      </c>
      <c r="B49" s="19" t="s">
        <v>56</v>
      </c>
      <c r="C49" s="16" t="s">
        <v>57</v>
      </c>
      <c r="D49" s="234" t="s">
        <v>36</v>
      </c>
      <c r="E49" s="817" t="s">
        <v>67</v>
      </c>
      <c r="F49" s="823">
        <f>VLOOKUP(A49,'1er trim'!$G$6:$S$48,9,0)</f>
        <v>1</v>
      </c>
      <c r="G49" s="813">
        <f>VLOOKUP($A49,'2do trim'!$G$6:$S$48,9,0)</f>
        <v>0</v>
      </c>
      <c r="H49" s="813">
        <f>VLOOKUP($A49,'3er trim'!$G$6:$S$48,9,0)</f>
        <v>0</v>
      </c>
      <c r="I49" s="813">
        <f>VLOOKUP($A49,'4to trim'!$G$6:$S$48,9,0)</f>
        <v>0</v>
      </c>
      <c r="J49" s="824">
        <f t="shared" si="11"/>
        <v>1</v>
      </c>
      <c r="K49" s="812">
        <f>VLOOKUP($A49,'1er trim'!$G$6:$S$48,8,0)</f>
        <v>1</v>
      </c>
      <c r="L49" s="813">
        <f>VLOOKUP($A49,'2do trim'!$G$6:$S$48,8,0)</f>
        <v>0</v>
      </c>
      <c r="M49" s="813">
        <f>VLOOKUP($A49,'3er trim'!$G$6:$S$48,8,0)</f>
        <v>0</v>
      </c>
      <c r="N49" s="813">
        <f>VLOOKUP($A49,'4to trim'!$G$6:$S$48,8,0)</f>
        <v>0</v>
      </c>
      <c r="O49" s="824">
        <f t="shared" si="12"/>
        <v>1</v>
      </c>
      <c r="P49" s="61" t="s">
        <v>1250</v>
      </c>
    </row>
    <row r="50" spans="1:26" s="10" customFormat="1" ht="28.5">
      <c r="A50" s="421">
        <v>8</v>
      </c>
      <c r="B50" s="19" t="s">
        <v>59</v>
      </c>
      <c r="C50" s="16" t="s">
        <v>60</v>
      </c>
      <c r="D50" s="234" t="s">
        <v>36</v>
      </c>
      <c r="E50" s="817" t="s">
        <v>67</v>
      </c>
      <c r="F50" s="823">
        <f>VLOOKUP(A50,'1er trim'!$G$6:$S$48,9,0)</f>
        <v>1</v>
      </c>
      <c r="G50" s="813">
        <f>VLOOKUP($A50,'2do trim'!$G$6:$S$48,9,0)</f>
        <v>0</v>
      </c>
      <c r="H50" s="813">
        <f>VLOOKUP($A50,'3er trim'!$G$6:$S$48,9,0)</f>
        <v>0</v>
      </c>
      <c r="I50" s="813">
        <f>VLOOKUP($A50,'4to trim'!$G$6:$S$48,9,0)</f>
        <v>0</v>
      </c>
      <c r="J50" s="824">
        <f t="shared" si="11"/>
        <v>1</v>
      </c>
      <c r="K50" s="812">
        <f>VLOOKUP($A50,'1er trim'!$G$6:$S$48,8,0)</f>
        <v>1</v>
      </c>
      <c r="L50" s="813">
        <f>VLOOKUP($A50,'2do trim'!$G$6:$S$48,8,0)</f>
        <v>0</v>
      </c>
      <c r="M50" s="813">
        <f>VLOOKUP($A50,'3er trim'!$G$6:$S$48,8,0)</f>
        <v>0</v>
      </c>
      <c r="N50" s="813">
        <f>VLOOKUP($A50,'4to trim'!$G$6:$S$48,8,0)</f>
        <v>0</v>
      </c>
      <c r="O50" s="824">
        <f t="shared" si="12"/>
        <v>1</v>
      </c>
      <c r="P50" s="61" t="s">
        <v>1250</v>
      </c>
    </row>
    <row r="51" spans="1:26" s="10" customFormat="1" ht="57">
      <c r="A51" s="421">
        <v>9</v>
      </c>
      <c r="B51" s="19" t="s">
        <v>64</v>
      </c>
      <c r="C51" s="16" t="s">
        <v>65</v>
      </c>
      <c r="D51" s="234" t="s">
        <v>66</v>
      </c>
      <c r="E51" s="818" t="s">
        <v>67</v>
      </c>
      <c r="F51" s="823">
        <f>VLOOKUP(A51,'1er trim'!$G$6:$S$48,9,0)</f>
        <v>1</v>
      </c>
      <c r="G51" s="813">
        <f>VLOOKUP($A51,'2do trim'!$G$6:$S$48,9,0)</f>
        <v>0</v>
      </c>
      <c r="H51" s="813">
        <f>VLOOKUP($A51,'3er trim'!$G$6:$S$48,9,0)</f>
        <v>0</v>
      </c>
      <c r="I51" s="813">
        <f>VLOOKUP($A51,'4to trim'!$G$6:$S$48,9,0)</f>
        <v>0</v>
      </c>
      <c r="J51" s="824">
        <f t="shared" si="11"/>
        <v>1</v>
      </c>
      <c r="K51" s="812">
        <f>VLOOKUP($A51,'1er trim'!$G$6:$S$48,8,0)</f>
        <v>1</v>
      </c>
      <c r="L51" s="813">
        <f>VLOOKUP($A51,'2do trim'!$G$6:$S$48,8,0)</f>
        <v>0</v>
      </c>
      <c r="M51" s="813">
        <f>VLOOKUP($A51,'3er trim'!$G$6:$S$48,8,0)</f>
        <v>0</v>
      </c>
      <c r="N51" s="813">
        <f>VLOOKUP($A51,'4to trim'!$G$6:$S$48,8,0)</f>
        <v>0</v>
      </c>
      <c r="O51" s="824">
        <f t="shared" si="12"/>
        <v>1</v>
      </c>
      <c r="P51" s="61" t="s">
        <v>1250</v>
      </c>
      <c r="Q51" s="9"/>
      <c r="R51" s="9"/>
      <c r="S51" s="9"/>
      <c r="T51" s="9"/>
      <c r="U51" s="9"/>
      <c r="V51" s="9"/>
      <c r="W51" s="9"/>
      <c r="X51" s="9"/>
      <c r="Y51" s="9"/>
      <c r="Z51" s="9"/>
    </row>
    <row r="52" spans="1:26" s="9" customFormat="1" ht="28.5">
      <c r="A52" s="421">
        <v>10</v>
      </c>
      <c r="B52" s="19" t="s">
        <v>69</v>
      </c>
      <c r="C52" s="16" t="s">
        <v>70</v>
      </c>
      <c r="D52" s="241" t="s">
        <v>71</v>
      </c>
      <c r="E52" s="818" t="s">
        <v>67</v>
      </c>
      <c r="F52" s="823">
        <f>VLOOKUP(A52,'1er trim'!$G$6:$S$48,9,0)</f>
        <v>1</v>
      </c>
      <c r="G52" s="813">
        <f>VLOOKUP($A52,'2do trim'!$G$6:$S$48,9,0)</f>
        <v>0</v>
      </c>
      <c r="H52" s="813">
        <f>VLOOKUP($A52,'3er trim'!$G$6:$S$48,9,0)</f>
        <v>0</v>
      </c>
      <c r="I52" s="813">
        <f>VLOOKUP($A52,'4to trim'!$G$6:$S$48,9,0)</f>
        <v>0</v>
      </c>
      <c r="J52" s="824">
        <f t="shared" si="11"/>
        <v>1</v>
      </c>
      <c r="K52" s="812">
        <f>VLOOKUP($A52,'1er trim'!$G$6:$S$48,8,0)</f>
        <v>1</v>
      </c>
      <c r="L52" s="813">
        <f>VLOOKUP($A52,'2do trim'!$G$6:$S$48,8,0)</f>
        <v>0</v>
      </c>
      <c r="M52" s="813">
        <f>VLOOKUP($A52,'3er trim'!$G$6:$S$48,8,0)</f>
        <v>0</v>
      </c>
      <c r="N52" s="813">
        <f>VLOOKUP($A52,'4to trim'!$G$6:$S$48,8,0)</f>
        <v>0</v>
      </c>
      <c r="O52" s="824">
        <f t="shared" si="12"/>
        <v>1</v>
      </c>
      <c r="P52" s="61" t="s">
        <v>1250</v>
      </c>
    </row>
    <row r="53" spans="1:26" s="9" customFormat="1" ht="42.75">
      <c r="A53" s="421">
        <v>11</v>
      </c>
      <c r="B53" s="24" t="s">
        <v>72</v>
      </c>
      <c r="C53" s="16" t="s">
        <v>60</v>
      </c>
      <c r="D53" s="234" t="s">
        <v>73</v>
      </c>
      <c r="E53" s="818" t="s">
        <v>67</v>
      </c>
      <c r="F53" s="823">
        <f>VLOOKUP(A53,'1er trim'!$G$6:$S$48,9,0)</f>
        <v>1</v>
      </c>
      <c r="G53" s="813">
        <f>VLOOKUP($A53,'2do trim'!$G$6:$S$48,9,0)</f>
        <v>0</v>
      </c>
      <c r="H53" s="813">
        <f>VLOOKUP($A53,'3er trim'!$G$6:$S$48,9,0)</f>
        <v>0</v>
      </c>
      <c r="I53" s="813">
        <f>VLOOKUP($A53,'4to trim'!$G$6:$S$48,9,0)</f>
        <v>0</v>
      </c>
      <c r="J53" s="824">
        <f t="shared" si="11"/>
        <v>1</v>
      </c>
      <c r="K53" s="812">
        <f>VLOOKUP($A53,'1er trim'!$G$6:$S$48,8,0)</f>
        <v>0.7</v>
      </c>
      <c r="L53" s="813">
        <f>VLOOKUP($A53,'2do trim'!$G$6:$S$48,8,0)</f>
        <v>0</v>
      </c>
      <c r="M53" s="813">
        <f>VLOOKUP($A53,'3er trim'!$G$6:$S$48,8,0)</f>
        <v>0</v>
      </c>
      <c r="N53" s="813">
        <f>VLOOKUP($A53,'4to trim'!$G$6:$S$48,8,0)</f>
        <v>0</v>
      </c>
      <c r="O53" s="824">
        <f t="shared" si="12"/>
        <v>0.7</v>
      </c>
      <c r="P53" s="61" t="s">
        <v>1250</v>
      </c>
      <c r="Q53" s="25"/>
      <c r="R53" s="25"/>
      <c r="S53" s="25"/>
      <c r="T53" s="25"/>
      <c r="U53" s="25"/>
      <c r="V53" s="25"/>
      <c r="W53" s="25"/>
      <c r="X53" s="25"/>
      <c r="Y53" s="25"/>
      <c r="Z53" s="25"/>
    </row>
    <row r="54" spans="1:26" s="25" customFormat="1" ht="24">
      <c r="A54" s="421">
        <v>12</v>
      </c>
      <c r="B54" s="353" t="s">
        <v>74</v>
      </c>
      <c r="C54" s="255" t="s">
        <v>60</v>
      </c>
      <c r="D54" s="242" t="s">
        <v>75</v>
      </c>
      <c r="E54" s="818" t="s">
        <v>76</v>
      </c>
      <c r="F54" s="823">
        <f>VLOOKUP(A54,'1er trim'!$G$6:$S$48,9,0)</f>
        <v>0</v>
      </c>
      <c r="G54" s="813">
        <f>VLOOKUP($A54,'2do trim'!$G$6:$S$48,9,0)</f>
        <v>1</v>
      </c>
      <c r="H54" s="813">
        <f>VLOOKUP($A54,'3er trim'!$G$6:$S$48,9,0)</f>
        <v>0</v>
      </c>
      <c r="I54" s="813">
        <f>VLOOKUP($A54,'4to trim'!$G$6:$S$48,9,0)</f>
        <v>0</v>
      </c>
      <c r="J54" s="824">
        <f t="shared" si="11"/>
        <v>1</v>
      </c>
      <c r="K54" s="812">
        <f>VLOOKUP($A54,'1er trim'!$G$6:$S$48,8,0)</f>
        <v>0</v>
      </c>
      <c r="L54" s="813">
        <f>VLOOKUP($A54,'2do trim'!$G$6:$S$48,8,0)</f>
        <v>0</v>
      </c>
      <c r="M54" s="813">
        <f>VLOOKUP($A54,'3er trim'!$G$6:$S$48,8,0)</f>
        <v>0.6</v>
      </c>
      <c r="N54" s="813">
        <f>VLOOKUP($A54,'4to trim'!$G$6:$S$48,8,0)</f>
        <v>0.3</v>
      </c>
      <c r="O54" s="824">
        <f t="shared" si="12"/>
        <v>0.89999999999999991</v>
      </c>
      <c r="P54" s="61" t="s">
        <v>1250</v>
      </c>
      <c r="Q54" s="9"/>
      <c r="R54" s="9"/>
      <c r="S54" s="9"/>
      <c r="T54" s="9"/>
      <c r="U54" s="9"/>
      <c r="V54" s="9"/>
      <c r="W54" s="9"/>
      <c r="X54" s="9"/>
      <c r="Y54" s="9"/>
      <c r="Z54" s="9"/>
    </row>
    <row r="55" spans="1:26" s="9" customFormat="1" ht="24">
      <c r="A55" s="421">
        <v>13</v>
      </c>
      <c r="B55" s="353" t="s">
        <v>77</v>
      </c>
      <c r="C55" s="255" t="s">
        <v>60</v>
      </c>
      <c r="D55" s="242" t="s">
        <v>78</v>
      </c>
      <c r="E55" s="818" t="s">
        <v>76</v>
      </c>
      <c r="F55" s="823">
        <f>VLOOKUP(A55,'1er trim'!$G$6:$S$48,9,0)</f>
        <v>0</v>
      </c>
      <c r="G55" s="813">
        <f>VLOOKUP($A55,'2do trim'!$G$6:$S$48,9,0)</f>
        <v>1</v>
      </c>
      <c r="H55" s="813">
        <f>VLOOKUP($A55,'3er trim'!$G$6:$S$48,9,0)</f>
        <v>0</v>
      </c>
      <c r="I55" s="813">
        <f>VLOOKUP($A55,'4to trim'!$G$6:$S$48,9,0)</f>
        <v>0</v>
      </c>
      <c r="J55" s="824">
        <f t="shared" si="11"/>
        <v>1</v>
      </c>
      <c r="K55" s="812">
        <f>VLOOKUP($A55,'1er trim'!$G$6:$S$48,8,0)</f>
        <v>0</v>
      </c>
      <c r="L55" s="813">
        <f>VLOOKUP($A55,'2do trim'!$G$6:$S$48,8,0)</f>
        <v>0</v>
      </c>
      <c r="M55" s="813">
        <f>VLOOKUP($A55,'3er trim'!$G$6:$S$48,8,0)</f>
        <v>0</v>
      </c>
      <c r="N55" s="813">
        <f>VLOOKUP($A55,'4to trim'!$G$6:$S$48,8,0)</f>
        <v>0</v>
      </c>
      <c r="O55" s="824">
        <f t="shared" si="12"/>
        <v>0</v>
      </c>
      <c r="P55" s="61" t="s">
        <v>1250</v>
      </c>
    </row>
    <row r="56" spans="1:26" s="9" customFormat="1" ht="36">
      <c r="A56" s="421">
        <v>14</v>
      </c>
      <c r="B56" s="353" t="s">
        <v>79</v>
      </c>
      <c r="C56" s="255" t="s">
        <v>80</v>
      </c>
      <c r="D56" s="242" t="s">
        <v>81</v>
      </c>
      <c r="E56" s="818" t="s">
        <v>82</v>
      </c>
      <c r="F56" s="823">
        <f>VLOOKUP(A56,'1er trim'!$G$6:$S$48,9,0)</f>
        <v>0</v>
      </c>
      <c r="G56" s="813">
        <f>VLOOKUP($A56,'2do trim'!$G$6:$S$48,9,0)</f>
        <v>0</v>
      </c>
      <c r="H56" s="813">
        <f>VLOOKUP($A56,'3er trim'!$G$6:$S$48,9,0)</f>
        <v>1</v>
      </c>
      <c r="I56" s="813">
        <f>VLOOKUP($A56,'4to trim'!$G$6:$S$48,9,0)</f>
        <v>0</v>
      </c>
      <c r="J56" s="824">
        <f t="shared" si="11"/>
        <v>1</v>
      </c>
      <c r="K56" s="812">
        <f>VLOOKUP($A56,'1er trim'!$G$6:$S$48,8,0)</f>
        <v>0</v>
      </c>
      <c r="L56" s="813">
        <f>VLOOKUP($A56,'2do trim'!$G$6:$S$48,8,0)</f>
        <v>0</v>
      </c>
      <c r="M56" s="813">
        <f>VLOOKUP($A56,'3er trim'!$G$6:$S$48,8,0)</f>
        <v>0</v>
      </c>
      <c r="N56" s="813">
        <f>VLOOKUP($A56,'4to trim'!$G$6:$S$48,8,0)</f>
        <v>0.5</v>
      </c>
      <c r="O56" s="824">
        <f t="shared" si="12"/>
        <v>0.5</v>
      </c>
      <c r="P56" s="61" t="s">
        <v>1250</v>
      </c>
      <c r="Q56" s="10"/>
      <c r="R56" s="10"/>
      <c r="S56" s="10"/>
      <c r="T56" s="10"/>
      <c r="U56" s="10"/>
      <c r="V56" s="10"/>
      <c r="W56" s="10"/>
      <c r="X56" s="10"/>
      <c r="Y56" s="10"/>
      <c r="Z56" s="10"/>
    </row>
    <row r="57" spans="1:26" s="10" customFormat="1" ht="36">
      <c r="A57" s="421">
        <v>15</v>
      </c>
      <c r="B57" s="353" t="s">
        <v>83</v>
      </c>
      <c r="C57" s="255" t="s">
        <v>70</v>
      </c>
      <c r="D57" s="242" t="s">
        <v>84</v>
      </c>
      <c r="E57" s="818" t="s">
        <v>85</v>
      </c>
      <c r="F57" s="823">
        <f>VLOOKUP(A57,'1er trim'!$G$6:$S$48,9,0)</f>
        <v>0</v>
      </c>
      <c r="G57" s="813">
        <f>VLOOKUP($A57,'2do trim'!$G$6:$S$48,9,0)</f>
        <v>0</v>
      </c>
      <c r="H57" s="813">
        <f>VLOOKUP($A57,'3er trim'!$G$6:$S$48,9,0)</f>
        <v>0</v>
      </c>
      <c r="I57" s="813">
        <f>VLOOKUP($A57,'4to trim'!$G$6:$S$48,9,0)</f>
        <v>1</v>
      </c>
      <c r="J57" s="824">
        <f t="shared" si="11"/>
        <v>1</v>
      </c>
      <c r="K57" s="812">
        <f>VLOOKUP($A57,'1er trim'!$G$6:$S$48,8,0)</f>
        <v>0</v>
      </c>
      <c r="L57" s="813">
        <f>VLOOKUP($A57,'2do trim'!$G$6:$S$48,8,0)</f>
        <v>0</v>
      </c>
      <c r="M57" s="813">
        <f>VLOOKUP($A57,'3er trim'!$G$6:$S$48,8,0)</f>
        <v>0</v>
      </c>
      <c r="N57" s="813">
        <f>VLOOKUP($A57,'4to trim'!$G$6:$S$48,8,0)</f>
        <v>0</v>
      </c>
      <c r="O57" s="824">
        <f t="shared" si="12"/>
        <v>0</v>
      </c>
      <c r="P57" s="61" t="s">
        <v>1250</v>
      </c>
    </row>
    <row r="58" spans="1:26" s="10" customFormat="1" ht="24">
      <c r="A58" s="421">
        <v>16</v>
      </c>
      <c r="B58" s="353" t="s">
        <v>86</v>
      </c>
      <c r="C58" s="255" t="s">
        <v>70</v>
      </c>
      <c r="D58" s="242" t="s">
        <v>87</v>
      </c>
      <c r="E58" s="818" t="s">
        <v>85</v>
      </c>
      <c r="F58" s="823">
        <f>VLOOKUP(A58,'1er trim'!$G$6:$S$48,9,0)</f>
        <v>0</v>
      </c>
      <c r="G58" s="813">
        <f>VLOOKUP($A58,'2do trim'!$G$6:$S$48,9,0)</f>
        <v>0</v>
      </c>
      <c r="H58" s="813">
        <f>VLOOKUP($A58,'3er trim'!$G$6:$S$48,9,0)</f>
        <v>0</v>
      </c>
      <c r="I58" s="813">
        <f>VLOOKUP($A58,'4to trim'!$G$6:$S$48,9,0)</f>
        <v>1</v>
      </c>
      <c r="J58" s="824">
        <f t="shared" si="11"/>
        <v>1</v>
      </c>
      <c r="K58" s="812">
        <f>VLOOKUP($A58,'1er trim'!$G$6:$S$48,8,0)</f>
        <v>0</v>
      </c>
      <c r="L58" s="813">
        <f>VLOOKUP($A58,'2do trim'!$G$6:$S$48,8,0)</f>
        <v>0</v>
      </c>
      <c r="M58" s="813">
        <f>VLOOKUP($A58,'3er trim'!$G$6:$S$48,8,0)</f>
        <v>0</v>
      </c>
      <c r="N58" s="813">
        <f>VLOOKUP($A58,'4to trim'!$G$6:$S$48,8,0)</f>
        <v>1</v>
      </c>
      <c r="O58" s="824">
        <f t="shared" si="12"/>
        <v>1</v>
      </c>
      <c r="P58" s="61" t="s">
        <v>1250</v>
      </c>
    </row>
    <row r="59" spans="1:26" s="10" customFormat="1" ht="28.5">
      <c r="A59" s="421">
        <v>17</v>
      </c>
      <c r="B59" s="868" t="s">
        <v>91</v>
      </c>
      <c r="C59" s="28" t="s">
        <v>92</v>
      </c>
      <c r="D59" s="872" t="s">
        <v>93</v>
      </c>
      <c r="E59" s="874" t="s">
        <v>94</v>
      </c>
      <c r="F59" s="823">
        <f>VLOOKUP(A59,'1er trim'!$G$6:$S$48,9,0)</f>
        <v>0.25</v>
      </c>
      <c r="G59" s="813">
        <f>VLOOKUP($A59,'2do trim'!$G$6:$S$48,9,0)</f>
        <v>0.25</v>
      </c>
      <c r="H59" s="813">
        <f>VLOOKUP($A59,'3er trim'!$G$6:$S$48,9,0)</f>
        <v>0.25</v>
      </c>
      <c r="I59" s="813">
        <f>VLOOKUP($A59,'4to trim'!$G$6:$S$48,9,0)</f>
        <v>0.25</v>
      </c>
      <c r="J59" s="824">
        <f t="shared" si="11"/>
        <v>1</v>
      </c>
      <c r="K59" s="812">
        <f>VLOOKUP($A59,'1er trim'!$G$6:$S$48,8,0)</f>
        <v>0.125</v>
      </c>
      <c r="L59" s="813">
        <f>VLOOKUP($A59,'2do trim'!$G$6:$S$48,8,0)</f>
        <v>0.375</v>
      </c>
      <c r="M59" s="813">
        <f>VLOOKUP($A59,'3er trim'!$G$6:$S$48,8,0)</f>
        <v>0.25</v>
      </c>
      <c r="N59" s="813">
        <f>VLOOKUP($A59,'4to trim'!$G$6:$S$48,8,0)</f>
        <v>0.25</v>
      </c>
      <c r="O59" s="824">
        <f t="shared" si="12"/>
        <v>1</v>
      </c>
      <c r="P59" s="61" t="s">
        <v>1250</v>
      </c>
    </row>
    <row r="60" spans="1:26" s="10" customFormat="1" ht="42.75">
      <c r="A60" s="422">
        <v>18</v>
      </c>
      <c r="B60" s="789" t="s">
        <v>97</v>
      </c>
      <c r="C60" s="869" t="s">
        <v>98</v>
      </c>
      <c r="D60" s="873" t="s">
        <v>99</v>
      </c>
      <c r="E60" s="875" t="s">
        <v>82</v>
      </c>
      <c r="F60" s="823">
        <f>VLOOKUP(A60,'1er trim'!$G$6:$S$48,9,0)</f>
        <v>0</v>
      </c>
      <c r="G60" s="813">
        <f>VLOOKUP($A60,'2do trim'!$G$6:$S$48,9,0)</f>
        <v>0</v>
      </c>
      <c r="H60" s="813">
        <f>VLOOKUP($A60,'3er trim'!$G$6:$S$48,9,0)</f>
        <v>1</v>
      </c>
      <c r="I60" s="813">
        <f>VLOOKUP($A60,'4to trim'!$G$6:$S$48,9,0)</f>
        <v>0</v>
      </c>
      <c r="J60" s="824">
        <f t="shared" si="11"/>
        <v>1</v>
      </c>
      <c r="K60" s="812">
        <f>VLOOKUP($A60,'1er trim'!$G$6:$S$48,8,0)</f>
        <v>0</v>
      </c>
      <c r="L60" s="813">
        <f>VLOOKUP($A60,'2do trim'!$G$6:$S$48,8,0)</f>
        <v>0</v>
      </c>
      <c r="M60" s="813">
        <f>VLOOKUP($A60,'3er trim'!$G$6:$S$48,8,0)</f>
        <v>0</v>
      </c>
      <c r="N60" s="813">
        <f>VLOOKUP($A60,'4to trim'!$G$6:$S$48,8,0)</f>
        <v>1</v>
      </c>
      <c r="O60" s="824">
        <f t="shared" si="12"/>
        <v>1</v>
      </c>
      <c r="P60" s="61" t="s">
        <v>1250</v>
      </c>
    </row>
    <row r="61" spans="1:26" s="10" customFormat="1" ht="28.5">
      <c r="A61" s="421">
        <v>20</v>
      </c>
      <c r="B61" s="352" t="s">
        <v>107</v>
      </c>
      <c r="C61" s="255" t="s">
        <v>108</v>
      </c>
      <c r="D61" s="245" t="s">
        <v>109</v>
      </c>
      <c r="E61" s="817" t="s">
        <v>76</v>
      </c>
      <c r="F61" s="823">
        <f>VLOOKUP(A61,'1er trim'!$G$6:$S$48,9,0)</f>
        <v>0</v>
      </c>
      <c r="G61" s="813">
        <f>VLOOKUP($A61,'2do trim'!$G$6:$S$48,9,0)</f>
        <v>1</v>
      </c>
      <c r="H61" s="813">
        <f>VLOOKUP($A61,'3er trim'!$G$6:$S$48,9,0)</f>
        <v>0</v>
      </c>
      <c r="I61" s="813">
        <f>VLOOKUP($A61,'4to trim'!$G$6:$S$48,9,0)</f>
        <v>0</v>
      </c>
      <c r="J61" s="824">
        <f t="shared" si="11"/>
        <v>1</v>
      </c>
      <c r="K61" s="812">
        <f>VLOOKUP($A61,'1er trim'!$G$6:$S$48,8,0)</f>
        <v>0</v>
      </c>
      <c r="L61" s="813">
        <f>VLOOKUP($A61,'2do trim'!$G$6:$S$48,8,0)</f>
        <v>0</v>
      </c>
      <c r="M61" s="813">
        <f>VLOOKUP($A61,'3er trim'!$G$6:$S$48,8,0)</f>
        <v>0</v>
      </c>
      <c r="N61" s="813">
        <f>VLOOKUP($A61,'4to trim'!$G$6:$S$48,8,0)</f>
        <v>0</v>
      </c>
      <c r="O61" s="824">
        <f t="shared" si="12"/>
        <v>0</v>
      </c>
      <c r="P61" s="61" t="s">
        <v>1250</v>
      </c>
    </row>
    <row r="62" spans="1:26" s="10" customFormat="1" ht="42.75">
      <c r="A62" s="421">
        <v>21</v>
      </c>
      <c r="B62" s="352" t="s">
        <v>111</v>
      </c>
      <c r="C62" s="255" t="s">
        <v>112</v>
      </c>
      <c r="D62" s="234" t="s">
        <v>113</v>
      </c>
      <c r="E62" s="817" t="s">
        <v>85</v>
      </c>
      <c r="F62" s="823">
        <f>VLOOKUP(A62,'1er trim'!$G$6:$S$48,9,0)</f>
        <v>0</v>
      </c>
      <c r="G62" s="813">
        <f>VLOOKUP($A62,'2do trim'!$G$6:$S$48,9,0)</f>
        <v>0</v>
      </c>
      <c r="H62" s="813">
        <f>VLOOKUP($A62,'3er trim'!$G$6:$S$48,9,0)</f>
        <v>0</v>
      </c>
      <c r="I62" s="813">
        <f>VLOOKUP($A62,'4to trim'!$G$6:$S$48,9,0)</f>
        <v>1</v>
      </c>
      <c r="J62" s="824">
        <f t="shared" si="11"/>
        <v>1</v>
      </c>
      <c r="K62" s="812">
        <f>VLOOKUP($A62,'1er trim'!$G$6:$S$48,8,0)</f>
        <v>0</v>
      </c>
      <c r="L62" s="813">
        <f>VLOOKUP($A62,'2do trim'!$G$6:$S$48,8,0)</f>
        <v>0</v>
      </c>
      <c r="M62" s="813">
        <f>VLOOKUP($A62,'3er trim'!$G$6:$S$48,8,0)</f>
        <v>0</v>
      </c>
      <c r="N62" s="813">
        <f>VLOOKUP($A62,'4to trim'!$G$6:$S$48,8,0)</f>
        <v>0</v>
      </c>
      <c r="O62" s="824">
        <f t="shared" si="12"/>
        <v>0</v>
      </c>
      <c r="P62" s="61" t="s">
        <v>1250</v>
      </c>
    </row>
    <row r="63" spans="1:26" s="10" customFormat="1" ht="42.75">
      <c r="A63" s="867">
        <v>1</v>
      </c>
      <c r="B63" s="352" t="s">
        <v>19</v>
      </c>
      <c r="C63" s="255" t="s">
        <v>20</v>
      </c>
      <c r="D63" s="234" t="s">
        <v>21</v>
      </c>
      <c r="E63" s="817" t="s">
        <v>94</v>
      </c>
      <c r="F63" s="823">
        <f>VLOOKUP($A63,'1er trim'!$G$6:$S$48,9,0)</f>
        <v>4.5714285714285714E-2</v>
      </c>
      <c r="G63" s="813">
        <f>VLOOKUP($A63,'2do trim'!$G$6:$S$48,9,0)</f>
        <v>9.1428571428571428E-2</v>
      </c>
      <c r="H63" s="813">
        <f>VLOOKUP($A63,'3er trim'!$G$6:$S$48,9,0)</f>
        <v>0.50570000000000004</v>
      </c>
      <c r="I63" s="813">
        <f>VLOOKUP($A63,'4to trim'!$G$6:$S$48,9,0)</f>
        <v>0.35714285714285715</v>
      </c>
      <c r="J63" s="824">
        <f t="shared" si="11"/>
        <v>0.99998571428571426</v>
      </c>
      <c r="K63" s="812">
        <f>VLOOKUP($A63,'1er trim'!$G$6:$S$48,8,0)</f>
        <v>2.3397442460569868E-2</v>
      </c>
      <c r="L63" s="813">
        <f>VLOOKUP($A63,'2do trim'!$G$6:$S$48,8,0)</f>
        <v>3.3805258110868243E-2</v>
      </c>
      <c r="M63" s="813">
        <f>VLOOKUP($A63,'3er trim'!$G$6:$S$48,8,0)</f>
        <v>0.48145831613096618</v>
      </c>
      <c r="N63" s="813">
        <f>VLOOKUP($A63,'4to trim'!$G$6:$S$48,8,0)</f>
        <v>0.11742590486015662</v>
      </c>
      <c r="O63" s="824">
        <f t="shared" si="12"/>
        <v>0.65608692156256088</v>
      </c>
      <c r="P63" s="61" t="s">
        <v>1251</v>
      </c>
      <c r="Q63" s="32"/>
      <c r="R63" s="32"/>
      <c r="S63" s="32"/>
      <c r="T63" s="32"/>
      <c r="U63" s="32"/>
      <c r="V63" s="32"/>
      <c r="W63" s="32"/>
      <c r="X63" s="32"/>
      <c r="Y63" s="32"/>
      <c r="Z63" s="32"/>
    </row>
    <row r="64" spans="1:26" s="10" customFormat="1" ht="28.5">
      <c r="A64" s="422">
        <v>19</v>
      </c>
      <c r="B64" s="364" t="s">
        <v>102</v>
      </c>
      <c r="C64" s="263" t="s">
        <v>103</v>
      </c>
      <c r="D64" s="380" t="s">
        <v>104</v>
      </c>
      <c r="E64" s="816" t="s">
        <v>94</v>
      </c>
      <c r="F64" s="823">
        <f>VLOOKUP(A64,'1er trim'!$G$6:$S$48,9,0)</f>
        <v>0.21499999999999997</v>
      </c>
      <c r="G64" s="813">
        <f>VLOOKUP($A64,'2do trim'!$G$6:$S$48,9,0)</f>
        <v>0.23499999999999999</v>
      </c>
      <c r="H64" s="813">
        <f>VLOOKUP($A64,'3er trim'!$G$6:$S$48,9,0)</f>
        <v>0.19500000000000001</v>
      </c>
      <c r="I64" s="813">
        <f>VLOOKUP($A64,'4to trim'!$G$6:$S$48,9,0)</f>
        <v>0.35499999999999998</v>
      </c>
      <c r="J64" s="824">
        <f t="shared" si="11"/>
        <v>1</v>
      </c>
      <c r="K64" s="812">
        <f>VLOOKUP($A64,'1er trim'!$G$6:$S$48,8,0)</f>
        <v>0.21499999999999997</v>
      </c>
      <c r="L64" s="813">
        <f>VLOOKUP($A64,'2do trim'!$G$6:$S$48,8,0)</f>
        <v>0.18166666666666664</v>
      </c>
      <c r="M64" s="813">
        <f>VLOOKUP($A64,'3er trim'!$G$6:$S$48,8,0)</f>
        <v>0.12000000000000002</v>
      </c>
      <c r="N64" s="813">
        <f>VLOOKUP($A64,'4to trim'!$G$6:$S$48,8,0)</f>
        <v>0.3083333333333334</v>
      </c>
      <c r="O64" s="824">
        <f t="shared" si="12"/>
        <v>0.82499999999999996</v>
      </c>
      <c r="P64" s="61" t="s">
        <v>1251</v>
      </c>
    </row>
    <row r="65" spans="1:16" s="10" customFormat="1" ht="15.75">
      <c r="A65" s="422">
        <v>22</v>
      </c>
      <c r="B65" s="364" t="s">
        <v>115</v>
      </c>
      <c r="C65" s="263" t="s">
        <v>116</v>
      </c>
      <c r="D65" s="380" t="s">
        <v>117</v>
      </c>
      <c r="E65" s="816" t="s">
        <v>94</v>
      </c>
      <c r="F65" s="823">
        <f>VLOOKUP(A65,'1er trim'!$G$6:$S$48,9,0)</f>
        <v>0.57857142857142851</v>
      </c>
      <c r="G65" s="813">
        <f>VLOOKUP($A65,'2do trim'!$G$6:$S$48,9,0)</f>
        <v>0.17860000000000001</v>
      </c>
      <c r="H65" s="813">
        <f>VLOOKUP($A65,'3er trim'!$G$6:$S$48,9,0)</f>
        <v>3.5700000000000003E-2</v>
      </c>
      <c r="I65" s="813">
        <f>VLOOKUP($A65,'4to trim'!$G$6:$S$48,9,0)</f>
        <v>0.17860000000000001</v>
      </c>
      <c r="J65" s="825">
        <f t="shared" si="11"/>
        <v>0.97147142857142843</v>
      </c>
      <c r="K65" s="812">
        <f>VLOOKUP($A65,'1er trim'!$G$6:$S$48,8,0)</f>
        <v>0.34749999999999998</v>
      </c>
      <c r="L65" s="813">
        <f>VLOOKUP($A65,'2do trim'!$G$6:$S$48,8,0)</f>
        <v>9.5240000000000005E-2</v>
      </c>
      <c r="M65" s="813">
        <f>VLOOKUP($A65,'3er trim'!$G$6:$S$48,8,0)</f>
        <v>3.5714285714285712E-2</v>
      </c>
      <c r="N65" s="813">
        <f>VLOOKUP($A65,'4to trim'!$G$6:$S$48,8,0)</f>
        <v>0.31709956709956705</v>
      </c>
      <c r="O65" s="824">
        <f t="shared" si="12"/>
        <v>0.79555385281385271</v>
      </c>
      <c r="P65" s="61" t="s">
        <v>1251</v>
      </c>
    </row>
    <row r="66" spans="1:16" s="10" customFormat="1" ht="28.5">
      <c r="A66" s="422">
        <v>23</v>
      </c>
      <c r="B66" s="417" t="s">
        <v>120</v>
      </c>
      <c r="C66" s="418" t="s">
        <v>121</v>
      </c>
      <c r="D66" s="380" t="s">
        <v>122</v>
      </c>
      <c r="E66" s="816" t="s">
        <v>94</v>
      </c>
      <c r="F66" s="823">
        <f>VLOOKUP(A66,'1er trim'!$G$6:$S$48,9,0)</f>
        <v>0.16</v>
      </c>
      <c r="G66" s="813">
        <f>VLOOKUP($A66,'2do trim'!$G$6:$S$48,9,0)</f>
        <v>0.32</v>
      </c>
      <c r="H66" s="813">
        <f>VLOOKUP($A66,'3er trim'!$G$6:$S$48,9,0)</f>
        <v>0.27</v>
      </c>
      <c r="I66" s="813">
        <f>VLOOKUP($A66,'4to trim'!$G$6:$S$48,9,0)</f>
        <v>0.25</v>
      </c>
      <c r="J66" s="824">
        <f t="shared" si="11"/>
        <v>1</v>
      </c>
      <c r="K66" s="812">
        <f>VLOOKUP($A66,'1er trim'!$G$6:$S$48,8,0)</f>
        <v>5.5671320691573808E-2</v>
      </c>
      <c r="L66" s="813">
        <f>VLOOKUP($A66,'2do trim'!$G$6:$S$48,8,0)</f>
        <v>0.67333462856663107</v>
      </c>
      <c r="M66" s="813">
        <f>VLOOKUP($A66,'3er trim'!$G$6:$S$48,8,0)</f>
        <v>0</v>
      </c>
      <c r="N66" s="813">
        <f>VLOOKUP($A66,'4to trim'!$G$6:$S$48,8,0)</f>
        <v>0.31369252478140902</v>
      </c>
      <c r="O66" s="824">
        <f t="shared" si="12"/>
        <v>1.0426984740396139</v>
      </c>
      <c r="P66" s="61" t="s">
        <v>1251</v>
      </c>
    </row>
    <row r="67" spans="1:16" s="10" customFormat="1" ht="15.75">
      <c r="A67" s="422">
        <v>24</v>
      </c>
      <c r="B67" s="366" t="s">
        <v>126</v>
      </c>
      <c r="C67" s="419" t="s">
        <v>127</v>
      </c>
      <c r="D67" s="380" t="s">
        <v>117</v>
      </c>
      <c r="E67" s="816" t="s">
        <v>94</v>
      </c>
      <c r="F67" s="823">
        <f>VLOOKUP(A67,'1er trim'!$G$6:$S$48,9,0)</f>
        <v>0.1875</v>
      </c>
      <c r="G67" s="813">
        <f>VLOOKUP($A67,'2do trim'!$G$6:$S$48,9,0)</f>
        <v>0.39579999999999999</v>
      </c>
      <c r="H67" s="813">
        <f>VLOOKUP($A67,'3er trim'!$G$6:$S$48,9,0)</f>
        <v>0.1875</v>
      </c>
      <c r="I67" s="813">
        <f>VLOOKUP($A67,'4to trim'!$G$6:$S$48,9,0)</f>
        <v>0.22919999999999999</v>
      </c>
      <c r="J67" s="824">
        <f t="shared" si="11"/>
        <v>0.99999999999999989</v>
      </c>
      <c r="K67" s="812">
        <f>VLOOKUP($A67,'1er trim'!$G$6:$S$48,8,0)</f>
        <v>0.1737982929020665</v>
      </c>
      <c r="L67" s="813">
        <f>VLOOKUP($A67,'2do trim'!$G$6:$S$48,8,0)</f>
        <v>0.10416666666666667</v>
      </c>
      <c r="M67" s="813">
        <f>VLOOKUP($A67,'3er trim'!$G$6:$S$48,8,0)</f>
        <v>0</v>
      </c>
      <c r="N67" s="813">
        <f>VLOOKUP($A67,'4to trim'!$G$6:$S$48,8,0)</f>
        <v>0.35916666666666669</v>
      </c>
      <c r="O67" s="824">
        <f t="shared" si="12"/>
        <v>0.63713162623539987</v>
      </c>
      <c r="P67" s="61" t="s">
        <v>1251</v>
      </c>
    </row>
    <row r="68" spans="1:16" s="10" customFormat="1" ht="15.75">
      <c r="A68" s="422">
        <v>25</v>
      </c>
      <c r="B68" s="364" t="s">
        <v>128</v>
      </c>
      <c r="C68" s="419" t="s">
        <v>127</v>
      </c>
      <c r="D68" s="380" t="s">
        <v>117</v>
      </c>
      <c r="E68" s="816" t="s">
        <v>94</v>
      </c>
      <c r="F68" s="823">
        <f>VLOOKUP(A68,'1er trim'!$G$6:$S$48,9,0)</f>
        <v>0.1111</v>
      </c>
      <c r="G68" s="813">
        <f>VLOOKUP($A68,'2do trim'!$G$6:$S$48,9,0)</f>
        <v>0.55559999999999998</v>
      </c>
      <c r="H68" s="813">
        <f>VLOOKUP($A68,'3er trim'!$G$6:$S$48,9,0)</f>
        <v>0.1111</v>
      </c>
      <c r="I68" s="813">
        <f>VLOOKUP($A68,'4to trim'!$G$6:$S$48,9,0)</f>
        <v>0.22220000000000001</v>
      </c>
      <c r="J68" s="824">
        <f t="shared" si="11"/>
        <v>1</v>
      </c>
      <c r="K68" s="812">
        <f>VLOOKUP($A68,'1er trim'!$G$6:$S$48,8,0)</f>
        <v>0.1111111111111111</v>
      </c>
      <c r="L68" s="813">
        <f>VLOOKUP($A68,'2do trim'!$G$6:$S$48,8,0)</f>
        <v>0.28116402116402117</v>
      </c>
      <c r="M68" s="813">
        <f>VLOOKUP($A68,'3er trim'!$G$6:$S$48,8,0)</f>
        <v>0</v>
      </c>
      <c r="N68" s="813">
        <f>VLOOKUP($A68,'4to trim'!$G$6:$S$48,8,0)</f>
        <v>0.1111111111111111</v>
      </c>
      <c r="O68" s="824">
        <f t="shared" si="12"/>
        <v>0.50338624338624338</v>
      </c>
      <c r="P68" s="61" t="s">
        <v>1251</v>
      </c>
    </row>
    <row r="69" spans="1:16" s="10" customFormat="1" ht="15.75">
      <c r="A69" s="422">
        <v>26</v>
      </c>
      <c r="B69" s="364" t="s">
        <v>129</v>
      </c>
      <c r="C69" s="263" t="s">
        <v>127</v>
      </c>
      <c r="D69" s="380" t="s">
        <v>117</v>
      </c>
      <c r="E69" s="816" t="s">
        <v>94</v>
      </c>
      <c r="F69" s="823">
        <f>VLOOKUP(A69,'1er trim'!$G$6:$S$48,9,0)</f>
        <v>0.16669999999999999</v>
      </c>
      <c r="G69" s="813">
        <f>VLOOKUP($A69,'2do trim'!$G$6:$S$48,9,0)</f>
        <v>0.16669999999999999</v>
      </c>
      <c r="H69" s="813">
        <f>VLOOKUP($A69,'3er trim'!$G$6:$S$48,9,0)</f>
        <v>0</v>
      </c>
      <c r="I69" s="813">
        <f>VLOOKUP($A69,'4to trim'!$G$6:$S$48,9,0)</f>
        <v>0.66659999999999997</v>
      </c>
      <c r="J69" s="824">
        <f t="shared" si="11"/>
        <v>1</v>
      </c>
      <c r="K69" s="812">
        <f>VLOOKUP($A69,'1er trim'!$G$6:$S$48,8,0)</f>
        <v>8.3333333333333329E-2</v>
      </c>
      <c r="L69" s="813">
        <f>VLOOKUP($A69,'2do trim'!$G$6:$S$48,8,0)</f>
        <v>0</v>
      </c>
      <c r="M69" s="813">
        <f>VLOOKUP($A69,'3er trim'!$G$6:$S$48,8,0)</f>
        <v>0</v>
      </c>
      <c r="N69" s="813">
        <f>VLOOKUP($A69,'4to trim'!$G$6:$S$48,8,0)</f>
        <v>0.5</v>
      </c>
      <c r="O69" s="824">
        <f t="shared" si="12"/>
        <v>0.58333333333333337</v>
      </c>
      <c r="P69" s="61" t="s">
        <v>1251</v>
      </c>
    </row>
    <row r="70" spans="1:16" s="10" customFormat="1" ht="28.5">
      <c r="A70" s="422">
        <v>27</v>
      </c>
      <c r="B70" s="364" t="s">
        <v>130</v>
      </c>
      <c r="C70" s="263" t="s">
        <v>127</v>
      </c>
      <c r="D70" s="380" t="s">
        <v>131</v>
      </c>
      <c r="E70" s="816" t="s">
        <v>94</v>
      </c>
      <c r="F70" s="823">
        <f>VLOOKUP(A70,'1er trim'!$G$6:$S$48,9,0)</f>
        <v>0.15959999999999999</v>
      </c>
      <c r="G70" s="813">
        <f>VLOOKUP($A70,'2do trim'!$G$6:$S$48,9,0)</f>
        <v>0.60640000000000005</v>
      </c>
      <c r="H70" s="813">
        <f>VLOOKUP($A70,'3er trim'!$G$6:$S$48,9,0)</f>
        <v>9.5699999999999993E-2</v>
      </c>
      <c r="I70" s="813">
        <f>VLOOKUP($A70,'4to trim'!$G$6:$S$48,9,0)</f>
        <v>0.13830000000000001</v>
      </c>
      <c r="J70" s="825">
        <f t="shared" si="11"/>
        <v>1</v>
      </c>
      <c r="K70" s="812">
        <f>VLOOKUP($A70,'1er trim'!$G$6:$S$48,8,0)</f>
        <v>0.15759999999999999</v>
      </c>
      <c r="L70" s="813">
        <f>VLOOKUP($A70,'2do trim'!$G$6:$S$48,8,0)</f>
        <v>0.23369999999999999</v>
      </c>
      <c r="M70" s="813">
        <f>VLOOKUP($A70,'3er trim'!$G$6:$S$48,8,0)</f>
        <v>0.36959999999999998</v>
      </c>
      <c r="N70" s="813">
        <f>VLOOKUP($A70,'4to trim'!$G$6:$S$48,8,0)</f>
        <v>4.3478260869565216E-2</v>
      </c>
      <c r="O70" s="824">
        <f t="shared" si="12"/>
        <v>0.8043782608695651</v>
      </c>
      <c r="P70" s="61" t="s">
        <v>1251</v>
      </c>
    </row>
    <row r="71" spans="1:16" s="10" customFormat="1" ht="15.75">
      <c r="A71" s="422">
        <v>28</v>
      </c>
      <c r="B71" s="364" t="s">
        <v>134</v>
      </c>
      <c r="C71" s="263" t="s">
        <v>135</v>
      </c>
      <c r="D71" s="380" t="s">
        <v>117</v>
      </c>
      <c r="E71" s="816" t="s">
        <v>94</v>
      </c>
      <c r="F71" s="823">
        <f>VLOOKUP(A71,'1er trim'!$G$6:$S$48,9,0)</f>
        <v>0</v>
      </c>
      <c r="G71" s="813">
        <f>VLOOKUP($A71,'2do trim'!$G$6:$S$48,9,0)</f>
        <v>0.18509999999999999</v>
      </c>
      <c r="H71" s="813">
        <f>VLOOKUP($A71,'3er trim'!$G$6:$S$48,9,0)</f>
        <v>0.53420000000000001</v>
      </c>
      <c r="I71" s="813">
        <f>VLOOKUP($A71,'4to trim'!$G$6:$S$48,9,0)</f>
        <v>0.28070000000000001</v>
      </c>
      <c r="J71" s="824">
        <f t="shared" si="11"/>
        <v>1</v>
      </c>
      <c r="K71" s="812">
        <f>VLOOKUP($A71,'1er trim'!$G$6:$S$48,8,0)</f>
        <v>0</v>
      </c>
      <c r="L71" s="813">
        <f>VLOOKUP($A71,'2do trim'!$G$6:$S$48,8,0)</f>
        <v>0.17939814814814814</v>
      </c>
      <c r="M71" s="813">
        <f>VLOOKUP($A71,'3er trim'!$G$6:$S$48,8,0)</f>
        <v>0.35470000000000002</v>
      </c>
      <c r="N71" s="813">
        <f>VLOOKUP($A71,'4to trim'!$G$6:$S$48,8,0)</f>
        <v>0.2252472643097643</v>
      </c>
      <c r="O71" s="824">
        <f t="shared" si="12"/>
        <v>0.75934541245791243</v>
      </c>
      <c r="P71" s="61" t="s">
        <v>1251</v>
      </c>
    </row>
    <row r="72" spans="1:16" s="10" customFormat="1" ht="28.5">
      <c r="A72" s="422">
        <v>29</v>
      </c>
      <c r="B72" s="364" t="s">
        <v>139</v>
      </c>
      <c r="C72" s="263" t="s">
        <v>140</v>
      </c>
      <c r="D72" s="380" t="s">
        <v>117</v>
      </c>
      <c r="E72" s="816" t="s">
        <v>94</v>
      </c>
      <c r="F72" s="823">
        <f>VLOOKUP(A72,'1er trim'!$G$6:$S$48,9,0)</f>
        <v>0.35289999999999999</v>
      </c>
      <c r="G72" s="813">
        <f>VLOOKUP($A72,'2do trim'!$G$6:$S$48,9,0)</f>
        <v>0.29409999999999997</v>
      </c>
      <c r="H72" s="813">
        <f>VLOOKUP($A72,'3er trim'!$G$6:$S$48,9,0)</f>
        <v>0.17649999999999999</v>
      </c>
      <c r="I72" s="813">
        <f>VLOOKUP($A72,'4to trim'!$G$6:$S$48,9,0)</f>
        <v>0.17649999999999999</v>
      </c>
      <c r="J72" s="824">
        <f t="shared" si="11"/>
        <v>1</v>
      </c>
      <c r="K72" s="812">
        <f>VLOOKUP($A72,'1er trim'!$G$6:$S$48,8,0)</f>
        <v>0.27650000000000002</v>
      </c>
      <c r="L72" s="813">
        <f>VLOOKUP($A72,'2do trim'!$G$6:$S$48,8,0)</f>
        <v>0.1353</v>
      </c>
      <c r="M72" s="813">
        <f>VLOOKUP($A72,'3er trim'!$G$6:$S$48,8,0)</f>
        <v>0</v>
      </c>
      <c r="N72" s="813">
        <f>VLOOKUP($A72,'4to trim'!$G$6:$S$48,8,0)</f>
        <v>0.10588235294117647</v>
      </c>
      <c r="O72" s="824">
        <f t="shared" si="12"/>
        <v>0.51768235294117648</v>
      </c>
      <c r="P72" s="61" t="s">
        <v>1251</v>
      </c>
    </row>
    <row r="73" spans="1:16" s="10" customFormat="1" ht="15.75">
      <c r="A73" s="422">
        <v>30</v>
      </c>
      <c r="B73" s="364" t="s">
        <v>142</v>
      </c>
      <c r="C73" s="263" t="s">
        <v>140</v>
      </c>
      <c r="D73" s="380" t="s">
        <v>117</v>
      </c>
      <c r="E73" s="816" t="s">
        <v>94</v>
      </c>
      <c r="F73" s="827">
        <f>VLOOKUP(A73,'1er trim'!$G$6:$S$48,9,0)</f>
        <v>0.66669999999999996</v>
      </c>
      <c r="G73" s="828">
        <f>VLOOKUP($A73,'2do trim'!$G$6:$S$48,9,0)</f>
        <v>0</v>
      </c>
      <c r="H73" s="828">
        <f>VLOOKUP($A73,'3er trim'!$G$6:$S$48,9,0)</f>
        <v>0</v>
      </c>
      <c r="I73" s="828">
        <f>VLOOKUP($A73,'4to trim'!$G$6:$S$48,9,0)</f>
        <v>0.33329999999999999</v>
      </c>
      <c r="J73" s="829">
        <f t="shared" si="11"/>
        <v>1</v>
      </c>
      <c r="K73" s="830">
        <f>VLOOKUP($A73,'1er trim'!$G$6:$S$48,8,0)</f>
        <v>0.48333333333333334</v>
      </c>
      <c r="L73" s="828">
        <f>VLOOKUP($A73,'2do trim'!$G$6:$S$48,8,0)</f>
        <v>0</v>
      </c>
      <c r="M73" s="828">
        <f>VLOOKUP($A73,'3er trim'!$G$6:$S$48,8,0)</f>
        <v>0</v>
      </c>
      <c r="N73" s="828">
        <f>VLOOKUP($A73,'4to trim'!$G$6:$S$48,8,0)</f>
        <v>0</v>
      </c>
      <c r="O73" s="829">
        <f t="shared" si="12"/>
        <v>0.48333333333333334</v>
      </c>
      <c r="P73" s="61" t="s">
        <v>1251</v>
      </c>
    </row>
    <row r="74" spans="1:16">
      <c r="F74" s="322">
        <f t="shared" ref="F74:O74" si="13">AVERAGE(F44:F73)</f>
        <v>0.3684595238095239</v>
      </c>
      <c r="G74" s="322">
        <f t="shared" si="13"/>
        <v>0.25329095238095245</v>
      </c>
      <c r="H74" s="322">
        <f t="shared" si="13"/>
        <v>0.15437999999999999</v>
      </c>
      <c r="I74" s="322">
        <f t="shared" si="13"/>
        <v>0.22291809523809525</v>
      </c>
      <c r="J74" s="322">
        <f t="shared" si="13"/>
        <v>0.99904857142857151</v>
      </c>
      <c r="K74" s="322">
        <f t="shared" si="13"/>
        <v>0.32710201058152572</v>
      </c>
      <c r="L74" s="322">
        <f t="shared" si="13"/>
        <v>0.11630083053597835</v>
      </c>
      <c r="M74" s="322">
        <f t="shared" si="13"/>
        <v>8.9597545482339544E-2</v>
      </c>
      <c r="N74" s="322">
        <f t="shared" si="13"/>
        <v>0.18731911044159238</v>
      </c>
      <c r="O74" s="322">
        <f t="shared" si="13"/>
        <v>0.72031949704143594</v>
      </c>
    </row>
    <row r="75" spans="1:16">
      <c r="F75" s="322"/>
      <c r="G75" s="322"/>
      <c r="H75" s="322"/>
      <c r="I75" s="322"/>
      <c r="J75" s="322"/>
      <c r="K75" s="322"/>
      <c r="L75" s="322"/>
      <c r="M75" s="322"/>
      <c r="N75" s="322"/>
      <c r="O75" s="322"/>
    </row>
    <row r="81" spans="5:15">
      <c r="E81" t="s">
        <v>1250</v>
      </c>
      <c r="F81" s="322">
        <f>AVERAGE(F44:F62)</f>
        <v>0.44263157894736843</v>
      </c>
      <c r="G81" s="322">
        <f t="shared" ref="G81:O81" si="14">AVERAGE(G44:G62)</f>
        <v>0.2405263157894737</v>
      </c>
      <c r="H81" s="322">
        <f t="shared" si="14"/>
        <v>0.13263157894736843</v>
      </c>
      <c r="I81" s="322">
        <f t="shared" si="14"/>
        <v>0.18421052631578946</v>
      </c>
      <c r="J81" s="322">
        <f t="shared" si="14"/>
        <v>1</v>
      </c>
      <c r="K81" s="322">
        <f t="shared" si="14"/>
        <v>0.41504292019019912</v>
      </c>
      <c r="L81" s="322">
        <f t="shared" si="14"/>
        <v>8.2697343513492061E-2</v>
      </c>
      <c r="M81" s="322">
        <f t="shared" si="14"/>
        <v>6.9813355927628121E-2</v>
      </c>
      <c r="N81" s="322">
        <f t="shared" si="14"/>
        <v>0.16937559617236955</v>
      </c>
      <c r="O81" s="322">
        <f t="shared" si="14"/>
        <v>0.73692921580368886</v>
      </c>
    </row>
    <row r="82" spans="5:15">
      <c r="E82" t="s">
        <v>1251</v>
      </c>
      <c r="F82" s="322">
        <f>AVERAGE(F63:F73)</f>
        <v>0.2403441558441558</v>
      </c>
      <c r="G82" s="322">
        <f t="shared" ref="G82:O82" si="15">AVERAGE(G63:G73)</f>
        <v>0.27533896103896099</v>
      </c>
      <c r="H82" s="322">
        <f t="shared" si="15"/>
        <v>0.19194545454545456</v>
      </c>
      <c r="I82" s="322">
        <f t="shared" si="15"/>
        <v>0.28977662337662335</v>
      </c>
      <c r="J82" s="322">
        <f t="shared" si="15"/>
        <v>0.99740519480519474</v>
      </c>
      <c r="K82" s="322">
        <f t="shared" si="15"/>
        <v>0.17520407580290798</v>
      </c>
      <c r="L82" s="322">
        <f t="shared" si="15"/>
        <v>0.17434321721118201</v>
      </c>
      <c r="M82" s="322">
        <f t="shared" si="15"/>
        <v>0.12377023653138654</v>
      </c>
      <c r="N82" s="322">
        <f t="shared" si="15"/>
        <v>0.21831245327025001</v>
      </c>
      <c r="O82" s="322">
        <f t="shared" si="15"/>
        <v>0.69162998281572641</v>
      </c>
    </row>
    <row r="83" spans="5:15">
      <c r="F83" s="322">
        <f>AVERAGE(F81:F82)</f>
        <v>0.34148786739576209</v>
      </c>
      <c r="G83" s="322">
        <f t="shared" ref="G83:O83" si="16">AVERAGE(G81:G82)</f>
        <v>0.25793263841421732</v>
      </c>
      <c r="H83" s="322">
        <f t="shared" si="16"/>
        <v>0.16228851674641148</v>
      </c>
      <c r="I83" s="322">
        <f t="shared" si="16"/>
        <v>0.23699357484620642</v>
      </c>
      <c r="J83" s="322">
        <f t="shared" si="16"/>
        <v>0.99870259740259737</v>
      </c>
      <c r="K83" s="322">
        <f t="shared" si="16"/>
        <v>0.29512349799655357</v>
      </c>
      <c r="L83" s="322">
        <f t="shared" si="16"/>
        <v>0.12852028036233704</v>
      </c>
      <c r="M83" s="322">
        <f t="shared" si="16"/>
        <v>9.6791796229507329E-2</v>
      </c>
      <c r="N83" s="322">
        <f t="shared" si="16"/>
        <v>0.19384402472130979</v>
      </c>
      <c r="O83" s="322">
        <f t="shared" si="16"/>
        <v>0.71427959930970764</v>
      </c>
    </row>
    <row r="87" spans="5:15">
      <c r="E87" t="s">
        <v>1250</v>
      </c>
    </row>
    <row r="88" spans="5:15">
      <c r="F88" s="322" t="s">
        <v>678</v>
      </c>
      <c r="G88" s="322" t="s">
        <v>1239</v>
      </c>
      <c r="H88" s="322" t="s">
        <v>1240</v>
      </c>
      <c r="I88" s="322" t="s">
        <v>1241</v>
      </c>
      <c r="J88" s="322" t="s">
        <v>1245</v>
      </c>
    </row>
    <row r="89" spans="5:15">
      <c r="E89" t="s">
        <v>1244</v>
      </c>
      <c r="F89" s="322">
        <f>+F81</f>
        <v>0.44263157894736843</v>
      </c>
      <c r="G89" s="322">
        <f>+G81</f>
        <v>0.2405263157894737</v>
      </c>
      <c r="H89" s="322">
        <f>+H81</f>
        <v>0.13263157894736843</v>
      </c>
      <c r="I89" s="322">
        <f>+I81</f>
        <v>0.18421052631578946</v>
      </c>
      <c r="J89" s="322">
        <f>SUM(F89:I89)</f>
        <v>1</v>
      </c>
    </row>
    <row r="90" spans="5:15">
      <c r="E90" t="s">
        <v>1253</v>
      </c>
      <c r="F90" s="322">
        <f>+K81</f>
        <v>0.41504292019019912</v>
      </c>
      <c r="G90" s="322">
        <f t="shared" ref="G90:I90" si="17">+L81</f>
        <v>8.2697343513492061E-2</v>
      </c>
      <c r="H90" s="322">
        <f t="shared" si="17"/>
        <v>6.9813355927628121E-2</v>
      </c>
      <c r="I90" s="322">
        <f t="shared" si="17"/>
        <v>0.16937559617236955</v>
      </c>
      <c r="J90" s="322">
        <f>SUM(F90:I90)</f>
        <v>0.73692921580368886</v>
      </c>
    </row>
    <row r="91" spans="5:15">
      <c r="F91" s="838">
        <f>+F90/F89</f>
        <v>0.93767128223707286</v>
      </c>
      <c r="G91" s="838">
        <f t="shared" ref="G91:I91" si="18">+G90/G89</f>
        <v>0.34381827718957308</v>
      </c>
      <c r="H91" s="838">
        <f t="shared" si="18"/>
        <v>0.52637054072418021</v>
      </c>
      <c r="I91" s="838">
        <f t="shared" si="18"/>
        <v>0.91946752207857763</v>
      </c>
    </row>
    <row r="93" spans="5:15">
      <c r="E93" t="s">
        <v>1254</v>
      </c>
    </row>
    <row r="94" spans="5:15">
      <c r="E94" s="61"/>
      <c r="F94" s="322" t="s">
        <v>678</v>
      </c>
      <c r="G94" s="322" t="s">
        <v>1239</v>
      </c>
      <c r="H94" s="322" t="s">
        <v>1240</v>
      </c>
      <c r="I94" s="322" t="s">
        <v>1241</v>
      </c>
      <c r="J94" s="322" t="s">
        <v>1245</v>
      </c>
    </row>
    <row r="95" spans="5:15">
      <c r="E95" s="61" t="s">
        <v>1244</v>
      </c>
      <c r="F95" s="322">
        <f>+F82</f>
        <v>0.2403441558441558</v>
      </c>
      <c r="G95" s="322">
        <f t="shared" ref="G95:I95" si="19">+G82</f>
        <v>0.27533896103896099</v>
      </c>
      <c r="H95" s="322">
        <f t="shared" si="19"/>
        <v>0.19194545454545456</v>
      </c>
      <c r="I95" s="322">
        <f t="shared" si="19"/>
        <v>0.28977662337662335</v>
      </c>
      <c r="J95" s="322">
        <f>SUM(F95:I95)</f>
        <v>0.99740519480519474</v>
      </c>
    </row>
    <row r="96" spans="5:15">
      <c r="E96" s="61" t="s">
        <v>1253</v>
      </c>
      <c r="F96" s="322">
        <f>+K82</f>
        <v>0.17520407580290798</v>
      </c>
      <c r="G96" s="322">
        <f t="shared" ref="G96:I96" si="20">+L82</f>
        <v>0.17434321721118201</v>
      </c>
      <c r="H96" s="322">
        <f t="shared" si="20"/>
        <v>0.12377023653138654</v>
      </c>
      <c r="I96" s="322">
        <f t="shared" si="20"/>
        <v>0.21831245327025001</v>
      </c>
      <c r="J96" s="322">
        <f>SUM(F96:I96)</f>
        <v>0.69162998281572652</v>
      </c>
    </row>
    <row r="97" spans="1:25">
      <c r="F97" s="838">
        <f>+F96/F95</f>
        <v>0.7289716497892047</v>
      </c>
      <c r="G97" s="838">
        <f t="shared" ref="G97" si="21">+G96/G95</f>
        <v>0.63319486843894968</v>
      </c>
      <c r="H97" s="838">
        <f t="shared" ref="H97" si="22">+H96/H95</f>
        <v>0.64481983605439608</v>
      </c>
      <c r="I97" s="838">
        <f t="shared" ref="I97" si="23">+I96/I95</f>
        <v>0.75338186609521229</v>
      </c>
    </row>
    <row r="101" spans="1:25">
      <c r="A101" s="807"/>
      <c r="B101" s="807"/>
      <c r="C101" s="807"/>
      <c r="D101" s="807"/>
      <c r="E101" s="807"/>
      <c r="F101" s="807"/>
      <c r="G101" s="807"/>
      <c r="H101" s="807"/>
      <c r="I101" s="807"/>
      <c r="J101" s="807"/>
      <c r="K101" s="807"/>
      <c r="L101" s="807"/>
      <c r="M101" s="807"/>
      <c r="N101" s="807"/>
      <c r="O101" s="807"/>
      <c r="P101" s="807"/>
      <c r="Q101" s="807"/>
      <c r="R101" s="807"/>
      <c r="S101" s="807"/>
      <c r="T101" s="807"/>
      <c r="U101" s="807"/>
      <c r="V101" s="807"/>
      <c r="W101" s="807"/>
      <c r="X101" s="807"/>
      <c r="Y101" s="807"/>
    </row>
    <row r="104" spans="1:25" ht="16.5" thickBot="1">
      <c r="A104" s="839"/>
      <c r="B104" s="839"/>
      <c r="T104" s="1526" t="s">
        <v>1248</v>
      </c>
      <c r="U104" s="1528" t="s">
        <v>3</v>
      </c>
      <c r="V104" s="1530" t="s">
        <v>1258</v>
      </c>
      <c r="W104" s="1531"/>
      <c r="X104" s="1532" t="s">
        <v>1255</v>
      </c>
    </row>
    <row r="105" spans="1:25" ht="16.5" thickBot="1">
      <c r="A105" s="839"/>
      <c r="B105" s="839"/>
      <c r="T105" s="1527"/>
      <c r="U105" s="1529"/>
      <c r="V105" s="857" t="s">
        <v>1244</v>
      </c>
      <c r="W105" s="857" t="s">
        <v>1243</v>
      </c>
      <c r="X105" s="1533"/>
    </row>
    <row r="106" spans="1:25" ht="16.5" thickTop="1">
      <c r="A106" s="840"/>
      <c r="B106" s="841"/>
      <c r="T106" s="854">
        <v>1</v>
      </c>
      <c r="U106" s="419" t="s">
        <v>19</v>
      </c>
      <c r="V106" s="855">
        <f t="shared" ref="V106:V125" si="24">VLOOKUP($T106,$A$3:$X$32,19,0)</f>
        <v>0.64284285714285716</v>
      </c>
      <c r="W106" s="855">
        <f t="shared" ref="W106:W125" si="25">VLOOKUP($T106,$A$3:$X$32,23,0)</f>
        <v>0.53866101670240429</v>
      </c>
      <c r="X106" s="856"/>
    </row>
    <row r="107" spans="1:25" ht="42.75">
      <c r="A107" s="842"/>
      <c r="B107" s="843"/>
      <c r="T107" s="847">
        <v>2</v>
      </c>
      <c r="U107" s="267" t="s">
        <v>26</v>
      </c>
      <c r="V107" s="855">
        <f t="shared" si="24"/>
        <v>0.75</v>
      </c>
      <c r="W107" s="855">
        <f t="shared" si="25"/>
        <v>0.73351877299506696</v>
      </c>
      <c r="X107" s="853"/>
    </row>
    <row r="108" spans="1:25" ht="28.5">
      <c r="A108" s="842"/>
      <c r="B108" s="843"/>
      <c r="T108" s="847">
        <v>3</v>
      </c>
      <c r="U108" s="267" t="s">
        <v>34</v>
      </c>
      <c r="V108" s="855">
        <f t="shared" si="24"/>
        <v>1</v>
      </c>
      <c r="W108" s="855">
        <f t="shared" si="25"/>
        <v>1</v>
      </c>
      <c r="X108" s="853"/>
    </row>
    <row r="109" spans="1:25" ht="28.5">
      <c r="A109" s="842"/>
      <c r="B109" s="843"/>
      <c r="T109" s="847">
        <v>4</v>
      </c>
      <c r="U109" s="267" t="s">
        <v>41</v>
      </c>
      <c r="V109" s="855">
        <f t="shared" si="24"/>
        <v>1</v>
      </c>
      <c r="W109" s="855">
        <f t="shared" si="25"/>
        <v>1</v>
      </c>
      <c r="X109" s="853"/>
    </row>
    <row r="110" spans="1:25" ht="15.75">
      <c r="A110" s="842"/>
      <c r="B110" s="841"/>
      <c r="T110" s="847">
        <v>5</v>
      </c>
      <c r="U110" s="397" t="s">
        <v>45</v>
      </c>
      <c r="V110" s="855">
        <f t="shared" si="24"/>
        <v>1</v>
      </c>
      <c r="W110" s="855">
        <f t="shared" si="25"/>
        <v>1</v>
      </c>
      <c r="X110" s="853"/>
    </row>
    <row r="111" spans="1:25" ht="28.5">
      <c r="A111" s="842"/>
      <c r="B111" s="843"/>
      <c r="T111" s="847">
        <v>6</v>
      </c>
      <c r="U111" s="267" t="s">
        <v>53</v>
      </c>
      <c r="V111" s="855">
        <f t="shared" si="24"/>
        <v>1</v>
      </c>
      <c r="W111" s="855">
        <f t="shared" si="25"/>
        <v>1</v>
      </c>
      <c r="X111" s="853"/>
    </row>
    <row r="112" spans="1:25" ht="28.5">
      <c r="A112" s="842"/>
      <c r="B112" s="843"/>
      <c r="T112" s="847">
        <v>7</v>
      </c>
      <c r="U112" s="267" t="s">
        <v>56</v>
      </c>
      <c r="V112" s="855">
        <f t="shared" si="24"/>
        <v>1</v>
      </c>
      <c r="W112" s="855">
        <f t="shared" si="25"/>
        <v>1</v>
      </c>
      <c r="X112" s="853"/>
    </row>
    <row r="113" spans="1:24" ht="28.5">
      <c r="A113" s="842"/>
      <c r="B113" s="843"/>
      <c r="T113" s="847">
        <v>8</v>
      </c>
      <c r="U113" s="267" t="s">
        <v>59</v>
      </c>
      <c r="V113" s="855">
        <f t="shared" si="24"/>
        <v>1</v>
      </c>
      <c r="W113" s="855">
        <f t="shared" si="25"/>
        <v>1</v>
      </c>
      <c r="X113" s="853"/>
    </row>
    <row r="114" spans="1:24" ht="28.5">
      <c r="A114" s="842"/>
      <c r="B114" s="843"/>
      <c r="T114" s="847">
        <v>9</v>
      </c>
      <c r="U114" s="267" t="s">
        <v>64</v>
      </c>
      <c r="V114" s="855">
        <f t="shared" si="24"/>
        <v>1</v>
      </c>
      <c r="W114" s="855">
        <f t="shared" si="25"/>
        <v>1</v>
      </c>
      <c r="X114" s="853"/>
    </row>
    <row r="115" spans="1:24" ht="15.75">
      <c r="A115" s="842"/>
      <c r="B115" s="843"/>
      <c r="T115" s="847">
        <v>10</v>
      </c>
      <c r="U115" s="267" t="s">
        <v>69</v>
      </c>
      <c r="V115" s="855">
        <f t="shared" si="24"/>
        <v>1</v>
      </c>
      <c r="W115" s="855">
        <f t="shared" si="25"/>
        <v>1</v>
      </c>
      <c r="X115" s="853"/>
    </row>
    <row r="116" spans="1:24" ht="28.5">
      <c r="A116" s="842"/>
      <c r="B116" s="844"/>
      <c r="T116" s="847">
        <v>11</v>
      </c>
      <c r="U116" s="395" t="s">
        <v>72</v>
      </c>
      <c r="V116" s="855">
        <f t="shared" si="24"/>
        <v>1</v>
      </c>
      <c r="W116" s="855">
        <f t="shared" si="25"/>
        <v>0.7</v>
      </c>
      <c r="X116" s="864" t="s">
        <v>1259</v>
      </c>
    </row>
    <row r="117" spans="1:24" ht="15.75">
      <c r="A117" s="842"/>
      <c r="B117" s="845"/>
      <c r="T117" s="847">
        <v>12</v>
      </c>
      <c r="U117" s="848" t="s">
        <v>74</v>
      </c>
      <c r="V117" s="855">
        <f t="shared" si="24"/>
        <v>1</v>
      </c>
      <c r="W117" s="855">
        <f t="shared" si="25"/>
        <v>0.6</v>
      </c>
      <c r="X117" s="864" t="s">
        <v>1260</v>
      </c>
    </row>
    <row r="118" spans="1:24" ht="28.5">
      <c r="A118" s="842"/>
      <c r="B118" s="845"/>
      <c r="T118" s="847">
        <v>13</v>
      </c>
      <c r="U118" s="848" t="s">
        <v>77</v>
      </c>
      <c r="V118" s="855">
        <f t="shared" si="24"/>
        <v>1</v>
      </c>
      <c r="W118" s="855">
        <f t="shared" si="25"/>
        <v>0</v>
      </c>
      <c r="X118" s="864" t="s">
        <v>1261</v>
      </c>
    </row>
    <row r="119" spans="1:24" ht="28.5">
      <c r="A119" s="842"/>
      <c r="B119" s="845"/>
      <c r="T119" s="847">
        <v>14</v>
      </c>
      <c r="U119" s="848" t="s">
        <v>79</v>
      </c>
      <c r="V119" s="855">
        <f t="shared" si="24"/>
        <v>1</v>
      </c>
      <c r="W119" s="855">
        <f t="shared" si="25"/>
        <v>0</v>
      </c>
      <c r="X119" s="864" t="s">
        <v>1262</v>
      </c>
    </row>
    <row r="120" spans="1:24" ht="28.5">
      <c r="A120" s="842"/>
      <c r="B120" s="845"/>
      <c r="T120" s="847">
        <v>15</v>
      </c>
      <c r="U120" s="848" t="s">
        <v>83</v>
      </c>
      <c r="V120" s="855">
        <f t="shared" si="24"/>
        <v>0</v>
      </c>
      <c r="W120" s="855">
        <f t="shared" si="25"/>
        <v>0</v>
      </c>
      <c r="X120" s="853"/>
    </row>
    <row r="121" spans="1:24" ht="15.75">
      <c r="A121" s="842"/>
      <c r="B121" s="845"/>
      <c r="T121" s="847">
        <v>16</v>
      </c>
      <c r="U121" s="848" t="s">
        <v>86</v>
      </c>
      <c r="V121" s="855">
        <f t="shared" si="24"/>
        <v>0</v>
      </c>
      <c r="W121" s="855">
        <f t="shared" si="25"/>
        <v>0</v>
      </c>
      <c r="X121" s="853"/>
    </row>
    <row r="122" spans="1:24" ht="28.5">
      <c r="A122" s="842"/>
      <c r="B122" s="843"/>
      <c r="T122" s="847">
        <v>17</v>
      </c>
      <c r="U122" s="396" t="s">
        <v>91</v>
      </c>
      <c r="V122" s="855">
        <f t="shared" si="24"/>
        <v>0.75</v>
      </c>
      <c r="W122" s="855">
        <f t="shared" si="25"/>
        <v>0.75</v>
      </c>
      <c r="X122" s="853"/>
    </row>
    <row r="123" spans="1:24" ht="15.75">
      <c r="A123" s="842"/>
      <c r="B123" s="845"/>
      <c r="T123" s="847">
        <v>18</v>
      </c>
      <c r="U123" s="848" t="s">
        <v>97</v>
      </c>
      <c r="V123" s="855">
        <f t="shared" si="24"/>
        <v>1</v>
      </c>
      <c r="W123" s="855">
        <f t="shared" si="25"/>
        <v>0</v>
      </c>
      <c r="X123" s="864" t="s">
        <v>1262</v>
      </c>
    </row>
    <row r="124" spans="1:24" ht="28.5">
      <c r="A124" s="842"/>
      <c r="B124" s="841"/>
      <c r="T124" s="849">
        <v>20</v>
      </c>
      <c r="U124" s="850" t="s">
        <v>107</v>
      </c>
      <c r="V124" s="855">
        <f t="shared" si="24"/>
        <v>1</v>
      </c>
      <c r="W124" s="855">
        <f t="shared" si="25"/>
        <v>0</v>
      </c>
      <c r="X124" s="864" t="s">
        <v>1262</v>
      </c>
    </row>
    <row r="125" spans="1:24" ht="28.5">
      <c r="A125" s="842"/>
      <c r="B125" s="841"/>
      <c r="T125" s="421">
        <v>21</v>
      </c>
      <c r="U125" s="836" t="s">
        <v>111</v>
      </c>
      <c r="V125" s="855">
        <f t="shared" si="24"/>
        <v>0</v>
      </c>
      <c r="W125" s="855">
        <f t="shared" si="25"/>
        <v>0</v>
      </c>
      <c r="X125" s="846"/>
    </row>
    <row r="126" spans="1:24" ht="15">
      <c r="A126" s="370"/>
      <c r="B126" s="370"/>
      <c r="T126" s="61"/>
      <c r="U126" s="851" t="s">
        <v>1256</v>
      </c>
      <c r="V126" s="852">
        <f>AVERAGE(V106:V125)</f>
        <v>0.80714214285714281</v>
      </c>
      <c r="W126" s="852">
        <f>AVERAGE(W106:W125)</f>
        <v>0.56610898948487354</v>
      </c>
      <c r="X126" s="61"/>
    </row>
    <row r="127" spans="1:24">
      <c r="A127" s="370"/>
      <c r="B127" s="370"/>
    </row>
    <row r="128" spans="1:24">
      <c r="A128" s="370"/>
      <c r="B128" s="370"/>
    </row>
    <row r="129" spans="1:24">
      <c r="A129" s="370"/>
      <c r="B129" s="370"/>
    </row>
    <row r="130" spans="1:24">
      <c r="A130" s="370"/>
      <c r="B130" s="370"/>
    </row>
    <row r="131" spans="1:24">
      <c r="A131" s="370"/>
      <c r="B131" s="370"/>
    </row>
    <row r="132" spans="1:24">
      <c r="A132" s="370"/>
      <c r="B132" s="370"/>
    </row>
    <row r="133" spans="1:24">
      <c r="A133" s="370"/>
      <c r="B133" s="370"/>
    </row>
    <row r="134" spans="1:24" ht="16.5" thickBot="1">
      <c r="A134" s="370"/>
      <c r="B134" s="370"/>
      <c r="T134" s="1526" t="s">
        <v>1248</v>
      </c>
      <c r="U134" s="1528" t="s">
        <v>3</v>
      </c>
      <c r="V134" s="1530" t="s">
        <v>1258</v>
      </c>
      <c r="W134" s="1531"/>
      <c r="X134" s="1532" t="s">
        <v>1255</v>
      </c>
    </row>
    <row r="135" spans="1:24" ht="16.5" thickBot="1">
      <c r="A135" s="370"/>
      <c r="B135" s="370"/>
      <c r="T135" s="1527"/>
      <c r="U135" s="1529"/>
      <c r="V135" s="857" t="s">
        <v>1244</v>
      </c>
      <c r="W135" s="857" t="s">
        <v>1243</v>
      </c>
      <c r="X135" s="1533"/>
    </row>
    <row r="136" spans="1:24" ht="29.25" thickTop="1">
      <c r="A136" s="370"/>
      <c r="B136" s="370"/>
      <c r="T136" s="847">
        <v>11</v>
      </c>
      <c r="U136" s="395" t="s">
        <v>72</v>
      </c>
      <c r="V136" s="855">
        <f t="shared" ref="V136:V141" si="26">VLOOKUP($T136,$A$3:$X$32,19,0)</f>
        <v>1</v>
      </c>
      <c r="W136" s="855">
        <f t="shared" ref="W136:W141" si="27">VLOOKUP($T136,$A$3:$X$32,23,0)</f>
        <v>0.7</v>
      </c>
      <c r="X136" s="865" t="s">
        <v>1259</v>
      </c>
    </row>
    <row r="137" spans="1:24" ht="15.75">
      <c r="T137" s="847">
        <v>12</v>
      </c>
      <c r="U137" s="848" t="s">
        <v>74</v>
      </c>
      <c r="V137" s="855">
        <f t="shared" si="26"/>
        <v>1</v>
      </c>
      <c r="W137" s="855">
        <f t="shared" si="27"/>
        <v>0.6</v>
      </c>
      <c r="X137" s="865" t="s">
        <v>1260</v>
      </c>
    </row>
    <row r="138" spans="1:24" ht="28.5">
      <c r="T138" s="847">
        <v>13</v>
      </c>
      <c r="U138" s="848" t="s">
        <v>77</v>
      </c>
      <c r="V138" s="855">
        <f t="shared" si="26"/>
        <v>1</v>
      </c>
      <c r="W138" s="855">
        <f t="shared" si="27"/>
        <v>0</v>
      </c>
      <c r="X138" s="865" t="s">
        <v>1261</v>
      </c>
    </row>
    <row r="139" spans="1:24" ht="28.5">
      <c r="T139" s="847">
        <v>14</v>
      </c>
      <c r="U139" s="848" t="s">
        <v>79</v>
      </c>
      <c r="V139" s="855">
        <f t="shared" si="26"/>
        <v>1</v>
      </c>
      <c r="W139" s="855">
        <f t="shared" si="27"/>
        <v>0</v>
      </c>
      <c r="X139" s="865" t="s">
        <v>1262</v>
      </c>
    </row>
    <row r="140" spans="1:24" ht="15.75">
      <c r="T140" s="847">
        <v>18</v>
      </c>
      <c r="U140" s="848" t="s">
        <v>97</v>
      </c>
      <c r="V140" s="855">
        <f t="shared" si="26"/>
        <v>1</v>
      </c>
      <c r="W140" s="855">
        <f t="shared" si="27"/>
        <v>0</v>
      </c>
      <c r="X140" s="865" t="s">
        <v>1262</v>
      </c>
    </row>
    <row r="141" spans="1:24" ht="28.5">
      <c r="T141" s="849">
        <v>20</v>
      </c>
      <c r="U141" s="850" t="s">
        <v>107</v>
      </c>
      <c r="V141" s="855">
        <f t="shared" si="26"/>
        <v>1</v>
      </c>
      <c r="W141" s="855">
        <f t="shared" si="27"/>
        <v>0</v>
      </c>
      <c r="X141" s="865" t="s">
        <v>1262</v>
      </c>
    </row>
    <row r="142" spans="1:24" ht="15">
      <c r="T142" s="61"/>
      <c r="U142" s="851" t="s">
        <v>1256</v>
      </c>
      <c r="V142" s="852">
        <f>AVERAGE(V136:V141)</f>
        <v>1</v>
      </c>
      <c r="W142" s="852">
        <f>AVERAGE(W136:W141)</f>
        <v>0.21666666666666665</v>
      </c>
      <c r="X142" s="61"/>
    </row>
    <row r="148" spans="1:33" s="61" customFormat="1">
      <c r="A148" s="807"/>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row>
    <row r="150" spans="1:33" s="61" customFormat="1"/>
    <row r="151" spans="1:33" s="61" customFormat="1" ht="15.75">
      <c r="Z151" s="1536" t="s">
        <v>1248</v>
      </c>
      <c r="AA151" s="1538" t="s">
        <v>3</v>
      </c>
      <c r="AB151" s="1538" t="s">
        <v>1258</v>
      </c>
      <c r="AC151" s="1538"/>
      <c r="AD151" s="1541"/>
      <c r="AE151" s="1534" t="s">
        <v>157</v>
      </c>
      <c r="AF151" s="839"/>
      <c r="AG151" s="839"/>
    </row>
    <row r="152" spans="1:33" ht="16.5" thickBot="1">
      <c r="A152" s="61"/>
      <c r="B152" s="61"/>
      <c r="C152" s="876"/>
      <c r="D152" s="876"/>
      <c r="E152" s="876"/>
      <c r="F152" s="1540"/>
      <c r="G152" s="1540"/>
      <c r="H152" s="1540"/>
      <c r="I152" s="1540"/>
      <c r="J152" s="1540"/>
      <c r="K152" s="1540"/>
      <c r="L152" s="1540"/>
      <c r="M152" s="1540"/>
      <c r="N152" s="1540"/>
      <c r="O152" s="1540"/>
      <c r="P152" s="882"/>
      <c r="Q152" s="876"/>
      <c r="Z152" s="1537"/>
      <c r="AA152" s="1539"/>
      <c r="AB152" s="912" t="s">
        <v>1244</v>
      </c>
      <c r="AC152" s="912" t="s">
        <v>1281</v>
      </c>
      <c r="AD152" s="913" t="s">
        <v>1243</v>
      </c>
      <c r="AE152" s="1535"/>
    </row>
    <row r="153" spans="1:33" s="62" customFormat="1" ht="29.25" thickTop="1">
      <c r="C153" s="877"/>
      <c r="D153" s="879"/>
      <c r="E153" s="878"/>
      <c r="F153" s="926"/>
      <c r="G153" s="926"/>
      <c r="H153" s="926"/>
      <c r="I153" s="926"/>
      <c r="J153" s="926"/>
      <c r="K153" s="926"/>
      <c r="L153" s="926"/>
      <c r="M153" s="926"/>
      <c r="N153" s="926"/>
      <c r="O153" s="926"/>
      <c r="P153" s="927"/>
      <c r="Q153" s="927"/>
      <c r="Z153" s="908">
        <v>1</v>
      </c>
      <c r="AA153" s="909" t="s">
        <v>19</v>
      </c>
      <c r="AB153" s="910">
        <f t="shared" ref="AB153:AB163" si="28">VLOOKUP($Z153,$A$3:$X$32,19,0)</f>
        <v>0.64284285714285716</v>
      </c>
      <c r="AC153" s="910">
        <f t="shared" ref="AC153:AC163" si="29">VLOOKUP($Z153,$A$3:$X$32,23,0)</f>
        <v>0.53866101670240429</v>
      </c>
      <c r="AD153" s="928">
        <f t="shared" ref="AD153:AD163" si="30">+AC153/AB153</f>
        <v>0.83793575788724861</v>
      </c>
      <c r="AE153" s="929" t="s">
        <v>1284</v>
      </c>
    </row>
    <row r="154" spans="1:33" s="62" customFormat="1" ht="28.5">
      <c r="C154" s="877"/>
      <c r="D154" s="930"/>
      <c r="E154" s="878"/>
      <c r="F154" s="926"/>
      <c r="G154" s="926"/>
      <c r="H154" s="926"/>
      <c r="I154" s="926"/>
      <c r="J154" s="926"/>
      <c r="K154" s="926"/>
      <c r="L154" s="926"/>
      <c r="M154" s="926"/>
      <c r="N154" s="926"/>
      <c r="O154" s="926"/>
      <c r="P154" s="927"/>
      <c r="Q154" s="927"/>
      <c r="Z154" s="847">
        <v>19</v>
      </c>
      <c r="AA154" s="267" t="s">
        <v>102</v>
      </c>
      <c r="AB154" s="911">
        <f t="shared" si="28"/>
        <v>0.64500000000000002</v>
      </c>
      <c r="AC154" s="911">
        <f t="shared" si="29"/>
        <v>0.51666666666666661</v>
      </c>
      <c r="AD154" s="931">
        <f t="shared" si="30"/>
        <v>0.80103359173126598</v>
      </c>
      <c r="AE154" s="931" t="s">
        <v>1285</v>
      </c>
    </row>
    <row r="155" spans="1:33" s="62" customFormat="1" ht="42.75">
      <c r="C155" s="877"/>
      <c r="D155" s="930"/>
      <c r="E155" s="878"/>
      <c r="F155" s="926"/>
      <c r="G155" s="926"/>
      <c r="H155" s="926"/>
      <c r="I155" s="926"/>
      <c r="J155" s="926"/>
      <c r="K155" s="926"/>
      <c r="L155" s="926"/>
      <c r="M155" s="926"/>
      <c r="N155" s="926"/>
      <c r="O155" s="926"/>
      <c r="P155" s="927"/>
      <c r="Q155" s="927"/>
      <c r="Z155" s="847">
        <v>22</v>
      </c>
      <c r="AA155" s="267" t="s">
        <v>115</v>
      </c>
      <c r="AB155" s="911">
        <f t="shared" si="28"/>
        <v>0.79287142857142845</v>
      </c>
      <c r="AC155" s="911">
        <f t="shared" si="29"/>
        <v>0.47845428571428567</v>
      </c>
      <c r="AD155" s="931">
        <f t="shared" si="30"/>
        <v>0.60344498297327975</v>
      </c>
      <c r="AE155" s="933" t="s">
        <v>1286</v>
      </c>
    </row>
    <row r="156" spans="1:33" s="62" customFormat="1" ht="42.75">
      <c r="C156" s="877"/>
      <c r="D156" s="930"/>
      <c r="E156" s="878"/>
      <c r="F156" s="926"/>
      <c r="G156" s="926"/>
      <c r="H156" s="926"/>
      <c r="I156" s="926"/>
      <c r="J156" s="926"/>
      <c r="K156" s="926"/>
      <c r="L156" s="926"/>
      <c r="M156" s="926"/>
      <c r="N156" s="926"/>
      <c r="O156" s="926"/>
      <c r="P156" s="927"/>
      <c r="Q156" s="927"/>
      <c r="Z156" s="847">
        <v>23</v>
      </c>
      <c r="AA156" s="278" t="s">
        <v>120</v>
      </c>
      <c r="AB156" s="911">
        <f t="shared" si="28"/>
        <v>0.75</v>
      </c>
      <c r="AC156" s="911">
        <f t="shared" si="29"/>
        <v>0.72900594925820483</v>
      </c>
      <c r="AD156" s="931">
        <f t="shared" si="30"/>
        <v>0.97200793234427307</v>
      </c>
      <c r="AE156" s="931" t="s">
        <v>1051</v>
      </c>
    </row>
    <row r="157" spans="1:33" s="62" customFormat="1" ht="28.5">
      <c r="C157" s="877"/>
      <c r="D157" s="930"/>
      <c r="E157" s="878"/>
      <c r="F157" s="926"/>
      <c r="G157" s="926"/>
      <c r="H157" s="926"/>
      <c r="I157" s="926"/>
      <c r="J157" s="926"/>
      <c r="K157" s="926"/>
      <c r="L157" s="926"/>
      <c r="M157" s="926"/>
      <c r="N157" s="926"/>
      <c r="O157" s="926"/>
      <c r="P157" s="927"/>
      <c r="Q157" s="927"/>
      <c r="Z157" s="847">
        <v>24</v>
      </c>
      <c r="AA157" s="397" t="s">
        <v>126</v>
      </c>
      <c r="AB157" s="911">
        <f t="shared" si="28"/>
        <v>0.77079999999999993</v>
      </c>
      <c r="AC157" s="911">
        <f t="shared" si="29"/>
        <v>0.27796495956873318</v>
      </c>
      <c r="AD157" s="931">
        <f t="shared" si="30"/>
        <v>0.36061878511771306</v>
      </c>
      <c r="AE157" s="931" t="s">
        <v>168</v>
      </c>
    </row>
    <row r="158" spans="1:33" s="62" customFormat="1" ht="28.5">
      <c r="C158" s="877"/>
      <c r="D158" s="930"/>
      <c r="E158" s="878"/>
      <c r="F158" s="926"/>
      <c r="G158" s="926"/>
      <c r="H158" s="926"/>
      <c r="I158" s="926"/>
      <c r="J158" s="926"/>
      <c r="K158" s="926"/>
      <c r="L158" s="926"/>
      <c r="M158" s="926"/>
      <c r="N158" s="926"/>
      <c r="O158" s="926"/>
      <c r="P158" s="927"/>
      <c r="Q158" s="927"/>
      <c r="Z158" s="847">
        <v>25</v>
      </c>
      <c r="AA158" s="267" t="s">
        <v>128</v>
      </c>
      <c r="AB158" s="911">
        <f t="shared" si="28"/>
        <v>0.77779999999999994</v>
      </c>
      <c r="AC158" s="911">
        <f t="shared" si="29"/>
        <v>0.39227513227513228</v>
      </c>
      <c r="AD158" s="931">
        <f t="shared" si="30"/>
        <v>0.50433933180140433</v>
      </c>
      <c r="AE158" s="931" t="s">
        <v>168</v>
      </c>
    </row>
    <row r="159" spans="1:33" s="62" customFormat="1" ht="42.75">
      <c r="C159" s="877"/>
      <c r="D159" s="930"/>
      <c r="E159" s="878"/>
      <c r="F159" s="926"/>
      <c r="G159" s="926"/>
      <c r="H159" s="926"/>
      <c r="I159" s="926"/>
      <c r="J159" s="926"/>
      <c r="K159" s="926"/>
      <c r="L159" s="926"/>
      <c r="M159" s="926"/>
      <c r="N159" s="926"/>
      <c r="O159" s="926"/>
      <c r="P159" s="927"/>
      <c r="Q159" s="927"/>
      <c r="Z159" s="847">
        <v>26</v>
      </c>
      <c r="AA159" s="267" t="s">
        <v>129</v>
      </c>
      <c r="AB159" s="911">
        <f t="shared" si="28"/>
        <v>0.33339999999999997</v>
      </c>
      <c r="AC159" s="911">
        <f t="shared" si="29"/>
        <v>8.3333333333333329E-2</v>
      </c>
      <c r="AD159" s="931">
        <f t="shared" si="30"/>
        <v>0.24995000999800041</v>
      </c>
      <c r="AE159" s="931" t="s">
        <v>168</v>
      </c>
    </row>
    <row r="160" spans="1:33" s="62" customFormat="1" ht="42.75">
      <c r="C160" s="877"/>
      <c r="D160" s="930"/>
      <c r="E160" s="878"/>
      <c r="F160" s="926"/>
      <c r="G160" s="926"/>
      <c r="H160" s="926"/>
      <c r="I160" s="926"/>
      <c r="J160" s="926"/>
      <c r="K160" s="926"/>
      <c r="L160" s="926"/>
      <c r="M160" s="926"/>
      <c r="N160" s="926"/>
      <c r="O160" s="926"/>
      <c r="P160" s="927"/>
      <c r="Q160" s="927"/>
      <c r="Z160" s="847">
        <v>27</v>
      </c>
      <c r="AA160" s="267" t="s">
        <v>130</v>
      </c>
      <c r="AB160" s="911">
        <f t="shared" si="28"/>
        <v>0.86170000000000002</v>
      </c>
      <c r="AC160" s="911">
        <f t="shared" si="29"/>
        <v>0.76089999999999991</v>
      </c>
      <c r="AD160" s="931">
        <f t="shared" si="30"/>
        <v>0.88302193338748969</v>
      </c>
      <c r="AE160" s="931" t="s">
        <v>168</v>
      </c>
    </row>
    <row r="161" spans="1:31" s="62" customFormat="1" ht="42.75">
      <c r="C161" s="877"/>
      <c r="D161" s="930"/>
      <c r="E161" s="878"/>
      <c r="F161" s="926"/>
      <c r="G161" s="926"/>
      <c r="H161" s="926"/>
      <c r="I161" s="926"/>
      <c r="J161" s="926"/>
      <c r="K161" s="926"/>
      <c r="L161" s="926"/>
      <c r="M161" s="926"/>
      <c r="N161" s="926"/>
      <c r="O161" s="926"/>
      <c r="P161" s="927"/>
      <c r="Q161" s="927"/>
      <c r="Z161" s="847">
        <v>28</v>
      </c>
      <c r="AA161" s="267" t="s">
        <v>134</v>
      </c>
      <c r="AB161" s="911">
        <f t="shared" si="28"/>
        <v>0.71930000000000005</v>
      </c>
      <c r="AC161" s="911">
        <f t="shared" si="29"/>
        <v>0.53409814814814816</v>
      </c>
      <c r="AD161" s="931">
        <f t="shared" si="30"/>
        <v>0.74252488273063832</v>
      </c>
      <c r="AE161" s="933" t="s">
        <v>60</v>
      </c>
    </row>
    <row r="162" spans="1:31" s="62" customFormat="1" ht="42.75">
      <c r="C162" s="877"/>
      <c r="D162" s="930"/>
      <c r="E162" s="878"/>
      <c r="F162" s="926"/>
      <c r="G162" s="926"/>
      <c r="H162" s="926"/>
      <c r="I162" s="926"/>
      <c r="J162" s="926"/>
      <c r="K162" s="926"/>
      <c r="L162" s="926"/>
      <c r="M162" s="926"/>
      <c r="N162" s="926"/>
      <c r="O162" s="926"/>
      <c r="P162" s="927"/>
      <c r="Q162" s="927"/>
      <c r="Z162" s="847">
        <v>29</v>
      </c>
      <c r="AA162" s="267" t="s">
        <v>139</v>
      </c>
      <c r="AB162" s="911">
        <f t="shared" si="28"/>
        <v>0.82350000000000001</v>
      </c>
      <c r="AC162" s="911">
        <f t="shared" si="29"/>
        <v>0.41180000000000005</v>
      </c>
      <c r="AD162" s="931">
        <f t="shared" si="30"/>
        <v>0.50006071645415917</v>
      </c>
      <c r="AE162" s="933" t="s">
        <v>691</v>
      </c>
    </row>
    <row r="163" spans="1:31" s="62" customFormat="1" ht="42.75">
      <c r="C163" s="877"/>
      <c r="D163" s="930"/>
      <c r="E163" s="878"/>
      <c r="F163" s="926"/>
      <c r="G163" s="926"/>
      <c r="H163" s="926"/>
      <c r="I163" s="926"/>
      <c r="J163" s="926"/>
      <c r="K163" s="926"/>
      <c r="L163" s="926"/>
      <c r="M163" s="926"/>
      <c r="N163" s="926"/>
      <c r="O163" s="926"/>
      <c r="P163" s="927"/>
      <c r="Q163" s="927"/>
      <c r="Z163" s="849">
        <v>30</v>
      </c>
      <c r="AA163" s="289" t="s">
        <v>142</v>
      </c>
      <c r="AB163" s="914">
        <f t="shared" si="28"/>
        <v>0.66669999999999996</v>
      </c>
      <c r="AC163" s="914">
        <f t="shared" si="29"/>
        <v>0.48333333333333334</v>
      </c>
      <c r="AD163" s="932">
        <f t="shared" si="30"/>
        <v>0.72496375181240946</v>
      </c>
      <c r="AE163" s="934" t="s">
        <v>691</v>
      </c>
    </row>
    <row r="164" spans="1:31" ht="15.75">
      <c r="A164" s="808"/>
      <c r="B164" s="809"/>
      <c r="C164" s="880"/>
      <c r="D164" s="880"/>
      <c r="E164" s="880"/>
      <c r="F164" s="881"/>
      <c r="G164" s="881"/>
      <c r="H164" s="881"/>
      <c r="I164" s="881"/>
      <c r="J164" s="881"/>
      <c r="K164" s="881"/>
      <c r="L164" s="881"/>
      <c r="M164" s="881"/>
      <c r="N164" s="881"/>
      <c r="O164" s="881"/>
      <c r="P164" s="880"/>
      <c r="Q164" s="876"/>
      <c r="Y164" s="837" t="e">
        <f t="shared" ref="Y164" si="31">+W164/V164</f>
        <v>#DIV/0!</v>
      </c>
    </row>
    <row r="165" spans="1:31" ht="15">
      <c r="A165" s="582"/>
      <c r="B165" s="61"/>
      <c r="C165" s="876"/>
      <c r="D165" s="876"/>
      <c r="E165" s="876"/>
      <c r="F165" s="876"/>
      <c r="G165" s="876"/>
      <c r="H165" s="876"/>
      <c r="I165" s="876"/>
      <c r="J165" s="876"/>
      <c r="K165" s="876"/>
      <c r="L165" s="876"/>
      <c r="M165" s="876"/>
      <c r="N165" s="876"/>
      <c r="O165" s="876"/>
      <c r="P165" s="876"/>
      <c r="Q165" s="876"/>
    </row>
    <row r="166" spans="1:31">
      <c r="A166" s="61"/>
      <c r="B166" s="61"/>
      <c r="C166" s="876"/>
      <c r="D166" s="876"/>
      <c r="E166" s="876"/>
      <c r="F166" s="876"/>
      <c r="G166" s="876"/>
      <c r="H166" s="876"/>
      <c r="I166" s="876"/>
      <c r="J166" s="876"/>
      <c r="K166" s="876"/>
      <c r="L166" s="876"/>
      <c r="M166" s="876"/>
      <c r="N166" s="876"/>
      <c r="O166" s="876"/>
      <c r="P166" s="876"/>
      <c r="Q166" s="876"/>
    </row>
    <row r="167" spans="1:31">
      <c r="C167" s="876"/>
      <c r="D167" s="876"/>
      <c r="E167" s="876"/>
      <c r="F167" s="876"/>
      <c r="G167" s="876"/>
      <c r="H167" s="876"/>
      <c r="I167" s="876"/>
      <c r="J167" s="876"/>
      <c r="K167" s="876"/>
      <c r="L167" s="876"/>
      <c r="M167" s="876"/>
      <c r="N167" s="876"/>
      <c r="O167" s="876"/>
      <c r="P167" s="876"/>
      <c r="Q167" s="876"/>
    </row>
    <row r="168" spans="1:31">
      <c r="C168" s="876"/>
      <c r="D168" s="876"/>
      <c r="E168" s="876"/>
      <c r="F168" s="876"/>
      <c r="G168" s="876"/>
      <c r="H168" s="876"/>
      <c r="I168" s="876"/>
      <c r="J168" s="876"/>
      <c r="K168" s="876"/>
      <c r="L168" s="876"/>
      <c r="M168" s="876"/>
      <c r="N168" s="876"/>
      <c r="O168" s="876"/>
      <c r="P168" s="876"/>
      <c r="Q168" s="876"/>
    </row>
    <row r="169" spans="1:31">
      <c r="C169" s="876"/>
      <c r="D169" s="876"/>
      <c r="E169" s="876"/>
      <c r="F169" s="876"/>
      <c r="G169" s="876"/>
      <c r="H169" s="876"/>
      <c r="I169" s="876"/>
      <c r="J169" s="876"/>
      <c r="K169" s="876"/>
      <c r="L169" s="876"/>
      <c r="M169" s="876"/>
      <c r="N169" s="876"/>
      <c r="O169" s="876"/>
      <c r="P169" s="876"/>
      <c r="Q169" s="876"/>
    </row>
    <row r="170" spans="1:31">
      <c r="C170" s="876"/>
      <c r="D170" s="876"/>
      <c r="E170" s="876"/>
      <c r="F170" s="876"/>
      <c r="G170" s="876"/>
      <c r="H170" s="876"/>
      <c r="I170" s="876"/>
      <c r="J170" s="876"/>
      <c r="K170" s="876"/>
      <c r="L170" s="876"/>
      <c r="M170" s="876"/>
      <c r="N170" s="876"/>
      <c r="O170" s="876"/>
      <c r="P170" s="876"/>
      <c r="Q170" s="876"/>
    </row>
    <row r="171" spans="1:31">
      <c r="C171" s="876"/>
      <c r="D171" s="876"/>
      <c r="E171" s="876"/>
      <c r="F171" s="876"/>
      <c r="G171" s="876"/>
      <c r="H171" s="876"/>
      <c r="I171" s="876"/>
      <c r="J171" s="876"/>
      <c r="K171" s="876"/>
      <c r="L171" s="876"/>
      <c r="M171" s="876"/>
      <c r="N171" s="876"/>
      <c r="O171" s="876"/>
      <c r="P171" s="876"/>
      <c r="Q171" s="876"/>
    </row>
    <row r="172" spans="1:31">
      <c r="C172" s="876"/>
      <c r="D172" s="876"/>
      <c r="E172" s="876"/>
      <c r="F172" s="876"/>
      <c r="G172" s="876"/>
      <c r="H172" s="876"/>
      <c r="I172" s="876"/>
      <c r="J172" s="876"/>
      <c r="K172" s="876"/>
      <c r="L172" s="876"/>
      <c r="M172" s="876"/>
      <c r="N172" s="876"/>
      <c r="O172" s="876"/>
      <c r="P172" s="876"/>
      <c r="Q172" s="876"/>
    </row>
    <row r="173" spans="1:31">
      <c r="C173" s="876"/>
      <c r="D173" s="876"/>
      <c r="E173" s="876"/>
      <c r="F173" s="876"/>
      <c r="G173" s="876"/>
      <c r="H173" s="876"/>
      <c r="I173" s="876"/>
      <c r="J173" s="876"/>
      <c r="K173" s="876"/>
      <c r="L173" s="876"/>
      <c r="M173" s="876"/>
      <c r="N173" s="876"/>
      <c r="O173" s="876"/>
      <c r="P173" s="876"/>
      <c r="Q173" s="876"/>
    </row>
    <row r="174" spans="1:31">
      <c r="C174" s="876"/>
      <c r="D174" s="876"/>
      <c r="E174" s="876"/>
      <c r="F174" s="876"/>
      <c r="G174" s="876"/>
      <c r="H174" s="876"/>
      <c r="I174" s="876"/>
      <c r="J174" s="876"/>
      <c r="K174" s="876"/>
      <c r="L174" s="876"/>
      <c r="M174" s="876"/>
      <c r="N174" s="876"/>
      <c r="O174" s="876"/>
      <c r="P174" s="876"/>
      <c r="Q174" s="876"/>
    </row>
  </sheetData>
  <sortState ref="A152:XFD162">
    <sortCondition ref="A152:A162"/>
  </sortState>
  <mergeCells count="21">
    <mergeCell ref="AE151:AE152"/>
    <mergeCell ref="Z151:Z152"/>
    <mergeCell ref="AA151:AA152"/>
    <mergeCell ref="F152:J152"/>
    <mergeCell ref="K152:O152"/>
    <mergeCell ref="AB151:AD151"/>
    <mergeCell ref="Q1:T1"/>
    <mergeCell ref="T134:T135"/>
    <mergeCell ref="U134:U135"/>
    <mergeCell ref="V134:W134"/>
    <mergeCell ref="X134:X135"/>
    <mergeCell ref="T104:T105"/>
    <mergeCell ref="U104:U105"/>
    <mergeCell ref="X104:X105"/>
    <mergeCell ref="V104:W104"/>
    <mergeCell ref="F1:J1"/>
    <mergeCell ref="K1:O1"/>
    <mergeCell ref="P1:P2"/>
    <mergeCell ref="F42:J42"/>
    <mergeCell ref="K42:O42"/>
    <mergeCell ref="P42:P43"/>
  </mergeCells>
  <conditionalFormatting sqref="AD153:AD163">
    <cfRule type="cellIs" dxfId="2" priority="2" operator="lessThan">
      <formula>0.8</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T281"/>
  <sheetViews>
    <sheetView topLeftCell="A4" workbookViewId="0">
      <selection activeCell="H13" sqref="H13"/>
    </sheetView>
  </sheetViews>
  <sheetFormatPr baseColWidth="10" defaultRowHeight="14.25"/>
  <cols>
    <col min="1" max="1" width="13.125" style="61" customWidth="1"/>
    <col min="2" max="14" width="11" style="61"/>
    <col min="15" max="15" width="3.375" style="61" bestFit="1" customWidth="1"/>
    <col min="16" max="16" width="32.875" style="61" customWidth="1"/>
    <col min="17" max="16384" width="11" style="61"/>
  </cols>
  <sheetData>
    <row r="1" spans="1:8" ht="18.75">
      <c r="A1" s="1542" t="s">
        <v>648</v>
      </c>
      <c r="B1" s="1542"/>
      <c r="C1" s="1542"/>
      <c r="D1" s="1542"/>
      <c r="E1" s="1542"/>
      <c r="F1" s="1542"/>
      <c r="G1" s="1542"/>
    </row>
    <row r="2" spans="1:8">
      <c r="A2" s="1543" t="s">
        <v>640</v>
      </c>
      <c r="B2" s="1545" t="s">
        <v>641</v>
      </c>
      <c r="C2" s="1545"/>
      <c r="D2" s="1545"/>
      <c r="E2" s="1546" t="s">
        <v>642</v>
      </c>
      <c r="F2" s="1546"/>
      <c r="G2" s="1546"/>
    </row>
    <row r="3" spans="1:8" ht="33.75">
      <c r="A3" s="1544"/>
      <c r="B3" s="296" t="s">
        <v>145</v>
      </c>
      <c r="C3" s="295" t="s">
        <v>146</v>
      </c>
      <c r="D3" s="295" t="s">
        <v>147</v>
      </c>
      <c r="E3" s="296" t="s">
        <v>631</v>
      </c>
      <c r="F3" s="295" t="s">
        <v>643</v>
      </c>
      <c r="G3" s="295" t="s">
        <v>633</v>
      </c>
    </row>
    <row r="4" spans="1:8">
      <c r="A4" s="337" t="s">
        <v>644</v>
      </c>
      <c r="B4" s="338">
        <f>+'1er trim'!N48</f>
        <v>0.32710201058152572</v>
      </c>
      <c r="C4" s="338">
        <f>+'1er trim'!O48</f>
        <v>0.3684595238095239</v>
      </c>
      <c r="D4" s="339">
        <f>+B4/C4</f>
        <v>0.88775561342423581</v>
      </c>
      <c r="E4" s="340">
        <f>+B4</f>
        <v>0.32710201058152572</v>
      </c>
      <c r="F4" s="340">
        <f>+C4</f>
        <v>0.3684595238095239</v>
      </c>
      <c r="G4" s="341">
        <f>+E4/F4</f>
        <v>0.88775561342423581</v>
      </c>
      <c r="H4" s="322"/>
    </row>
    <row r="5" spans="1:8">
      <c r="A5" s="342" t="s">
        <v>645</v>
      </c>
      <c r="B5" s="343">
        <f>+'2do trim'!N48</f>
        <v>0.11630083053597835</v>
      </c>
      <c r="C5" s="343">
        <f>+'2do trim'!O48</f>
        <v>0.25329095238095239</v>
      </c>
      <c r="D5" s="344">
        <f>+B5/C5</f>
        <v>0.45915904000021529</v>
      </c>
      <c r="E5" s="345">
        <f>+'2do trim'!R48</f>
        <v>0.44339429729508978</v>
      </c>
      <c r="F5" s="345">
        <f>+'2do trim'!S48</f>
        <v>0.62175047619047608</v>
      </c>
      <c r="G5" s="346">
        <f>+E5/F5</f>
        <v>0.71313865332570159</v>
      </c>
      <c r="H5" s="322"/>
    </row>
    <row r="6" spans="1:8">
      <c r="A6" s="342" t="s">
        <v>646</v>
      </c>
      <c r="B6" s="343">
        <f>+'3er trim'!N48</f>
        <v>8.9597545482339544E-2</v>
      </c>
      <c r="C6" s="343">
        <f>+'3er trim'!O48</f>
        <v>0.15437999999999999</v>
      </c>
      <c r="D6" s="344">
        <f>+B6/C6</f>
        <v>0.58037016117592666</v>
      </c>
      <c r="E6" s="345">
        <f>+'3er trim'!R48</f>
        <v>0.53310420056478092</v>
      </c>
      <c r="F6" s="345">
        <f>+'3er trim'!S48</f>
        <v>0.77613047619047604</v>
      </c>
      <c r="G6" s="346">
        <f>+E6/F6</f>
        <v>0.68687445850786022</v>
      </c>
      <c r="H6" s="322"/>
    </row>
    <row r="7" spans="1:8">
      <c r="A7" s="347" t="s">
        <v>647</v>
      </c>
      <c r="B7" s="348">
        <f>+'4to trim'!N48</f>
        <v>0.18731911044159238</v>
      </c>
      <c r="C7" s="348">
        <f>+'4to trim'!O48</f>
        <v>0.22291809523809525</v>
      </c>
      <c r="D7" s="349">
        <f>+B7/C7</f>
        <v>0.84030464301931096</v>
      </c>
      <c r="E7" s="350">
        <f>+'4to trim'!R48</f>
        <v>0.71101926667506976</v>
      </c>
      <c r="F7" s="350">
        <f>+'4to trim'!S48</f>
        <v>0.99904857142857151</v>
      </c>
      <c r="G7" s="351">
        <f>+E7/F7</f>
        <v>0.71169639495941683</v>
      </c>
      <c r="H7" s="322"/>
    </row>
    <row r="8" spans="1:8">
      <c r="B8" s="322">
        <f>SUM(B4:B7)</f>
        <v>0.72031949704143594</v>
      </c>
      <c r="C8" s="322">
        <f>SUM(C4:C7)</f>
        <v>0.99904857142857151</v>
      </c>
      <c r="D8" s="322"/>
      <c r="E8" s="322"/>
      <c r="F8" s="322"/>
      <c r="G8" s="322"/>
      <c r="H8" s="322"/>
    </row>
    <row r="9" spans="1:8">
      <c r="B9" s="322"/>
      <c r="C9" s="322"/>
      <c r="D9" s="322"/>
      <c r="E9" s="322"/>
      <c r="F9" s="322"/>
      <c r="G9" s="322"/>
      <c r="H9" s="322"/>
    </row>
    <row r="10" spans="1:8">
      <c r="B10" s="322"/>
      <c r="C10" s="322"/>
      <c r="D10" s="322"/>
      <c r="E10" s="322"/>
      <c r="F10" s="322"/>
      <c r="G10" s="322"/>
      <c r="H10" s="322"/>
    </row>
    <row r="23" spans="9:16">
      <c r="I23" s="61" t="s">
        <v>644</v>
      </c>
      <c r="J23" s="61">
        <v>8</v>
      </c>
    </row>
    <row r="24" spans="9:16">
      <c r="I24" s="61" t="s">
        <v>645</v>
      </c>
      <c r="J24" s="61">
        <v>4</v>
      </c>
    </row>
    <row r="25" spans="9:16">
      <c r="I25" s="61" t="s">
        <v>646</v>
      </c>
      <c r="J25" s="61">
        <v>2</v>
      </c>
    </row>
    <row r="26" spans="9:16">
      <c r="I26" s="61" t="s">
        <v>647</v>
      </c>
      <c r="J26" s="61">
        <v>3</v>
      </c>
    </row>
    <row r="27" spans="9:16">
      <c r="I27" s="61" t="s">
        <v>649</v>
      </c>
      <c r="J27" s="61">
        <v>13</v>
      </c>
    </row>
    <row r="28" spans="9:16">
      <c r="J28" s="61">
        <f>SUM(J23:J27)</f>
        <v>30</v>
      </c>
    </row>
    <row r="32" spans="9:16" ht="15">
      <c r="O32" s="356">
        <v>1</v>
      </c>
      <c r="P32" s="357" t="s">
        <v>664</v>
      </c>
    </row>
    <row r="33" spans="15:16" ht="15">
      <c r="O33" s="358">
        <v>2</v>
      </c>
      <c r="P33" s="359" t="s">
        <v>665</v>
      </c>
    </row>
    <row r="34" spans="15:16" ht="15">
      <c r="O34" s="358">
        <v>17</v>
      </c>
      <c r="P34" s="281" t="s">
        <v>666</v>
      </c>
    </row>
    <row r="35" spans="15:16" ht="15">
      <c r="O35" s="358">
        <v>19</v>
      </c>
      <c r="P35" s="359" t="s">
        <v>651</v>
      </c>
    </row>
    <row r="36" spans="15:16" ht="28.5">
      <c r="O36" s="358">
        <v>22</v>
      </c>
      <c r="P36" s="359" t="s">
        <v>667</v>
      </c>
    </row>
    <row r="37" spans="15:16" ht="15">
      <c r="O37" s="358">
        <v>23</v>
      </c>
      <c r="P37" s="360" t="s">
        <v>657</v>
      </c>
    </row>
    <row r="38" spans="15:16" ht="15">
      <c r="O38" s="358">
        <v>24</v>
      </c>
      <c r="P38" s="360" t="s">
        <v>652</v>
      </c>
    </row>
    <row r="39" spans="15:16" ht="15">
      <c r="O39" s="358">
        <v>25</v>
      </c>
      <c r="P39" s="359" t="s">
        <v>668</v>
      </c>
    </row>
    <row r="40" spans="15:16" ht="28.5">
      <c r="O40" s="358">
        <v>26</v>
      </c>
      <c r="P40" s="359" t="s">
        <v>669</v>
      </c>
    </row>
    <row r="41" spans="15:16" ht="28.5">
      <c r="O41" s="358">
        <v>27</v>
      </c>
      <c r="P41" s="359" t="s">
        <v>670</v>
      </c>
    </row>
    <row r="42" spans="15:16" ht="28.5">
      <c r="O42" s="358">
        <v>28</v>
      </c>
      <c r="P42" s="359" t="s">
        <v>671</v>
      </c>
    </row>
    <row r="43" spans="15:16" ht="28.5">
      <c r="O43" s="358">
        <v>29</v>
      </c>
      <c r="P43" s="359" t="s">
        <v>672</v>
      </c>
    </row>
    <row r="44" spans="15:16" ht="28.5">
      <c r="O44" s="361">
        <v>30</v>
      </c>
      <c r="P44" s="362" t="s">
        <v>673</v>
      </c>
    </row>
    <row r="63" spans="15:18" ht="28.5">
      <c r="Q63" s="369" t="s">
        <v>676</v>
      </c>
      <c r="R63" s="369" t="s">
        <v>675</v>
      </c>
    </row>
    <row r="64" spans="15:18">
      <c r="O64" s="363">
        <v>1</v>
      </c>
      <c r="P64" s="8" t="s">
        <v>650</v>
      </c>
      <c r="Q64" s="368">
        <f>+SUMIF(Puente!$A$3:$A$32,$O64,Puente!$K$3:$K$33)</f>
        <v>2.3397442460569868E-2</v>
      </c>
      <c r="R64" s="368">
        <f>+SUMIF(Puente!$A$3:$A$32,$O64,Puente!$F$3:$F$33)</f>
        <v>4.5714285714285714E-2</v>
      </c>
    </row>
    <row r="65" spans="15:18">
      <c r="O65" s="367">
        <v>2</v>
      </c>
      <c r="P65" s="364" t="s">
        <v>654</v>
      </c>
      <c r="Q65" s="368">
        <f>+SUMIF(Puente!$A$3:$A$32,$O65,Puente!$K$3:$K$33)</f>
        <v>6.0815483613783472E-2</v>
      </c>
      <c r="R65" s="368">
        <f>+SUMIF(Puente!$A$3:$A$32,$O65,Puente!$F$3:$F$33)</f>
        <v>0.16</v>
      </c>
    </row>
    <row r="66" spans="15:18">
      <c r="O66" s="367">
        <v>17</v>
      </c>
      <c r="P66" s="365" t="s">
        <v>653</v>
      </c>
      <c r="Q66" s="368">
        <f>+SUMIF(Puente!$A$3:$A$32,$O66,Puente!$K$3:$K$33)</f>
        <v>0.125</v>
      </c>
      <c r="R66" s="368">
        <f>+SUMIF(Puente!$A$3:$A$32,$O66,Puente!$F$3:$F$33)</f>
        <v>0.25</v>
      </c>
    </row>
    <row r="67" spans="15:18">
      <c r="O67" s="367">
        <v>19</v>
      </c>
      <c r="P67" s="364" t="s">
        <v>655</v>
      </c>
      <c r="Q67" s="368">
        <f>+SUMIF(Puente!$A$3:$A$32,$O67,Puente!$K$3:$K$33)</f>
        <v>0.21499999999999997</v>
      </c>
      <c r="R67" s="368">
        <f>+SUMIF(Puente!$A$3:$A$32,$O67,Puente!$F$3:$F$33)</f>
        <v>0.21499999999999997</v>
      </c>
    </row>
    <row r="68" spans="15:18">
      <c r="O68" s="367">
        <v>22</v>
      </c>
      <c r="P68" s="364" t="s">
        <v>656</v>
      </c>
      <c r="Q68" s="368">
        <f>+SUMIF(Puente!$A$3:$A$32,$O68,Puente!$K$3:$K$33)</f>
        <v>0.34749999999999998</v>
      </c>
      <c r="R68" s="368">
        <f>+SUMIF(Puente!$A$3:$A$32,$O68,Puente!$F$3:$F$33)</f>
        <v>0.57857142857142851</v>
      </c>
    </row>
    <row r="69" spans="15:18">
      <c r="O69" s="367">
        <v>23</v>
      </c>
      <c r="P69" s="366" t="s">
        <v>657</v>
      </c>
      <c r="Q69" s="368">
        <f>+SUMIF(Puente!$A$3:$A$32,$O69,Puente!$K$3:$K$33)</f>
        <v>5.5671320691573808E-2</v>
      </c>
      <c r="R69" s="368">
        <f>+SUMIF(Puente!$A$3:$A$32,$O69,Puente!$F$3:$F$33)</f>
        <v>0.16</v>
      </c>
    </row>
    <row r="70" spans="15:18">
      <c r="O70" s="367">
        <v>24</v>
      </c>
      <c r="P70" s="366" t="s">
        <v>658</v>
      </c>
      <c r="Q70" s="368">
        <f>+SUMIF(Puente!$A$3:$A$32,$O70,Puente!$K$3:$K$33)</f>
        <v>0.1737982929020665</v>
      </c>
      <c r="R70" s="368">
        <f>+SUMIF(Puente!$A$3:$A$32,$O70,Puente!$F$3:$F$33)</f>
        <v>0.1875</v>
      </c>
    </row>
    <row r="71" spans="15:18">
      <c r="O71" s="367">
        <v>25</v>
      </c>
      <c r="P71" s="364" t="s">
        <v>659</v>
      </c>
      <c r="Q71" s="368">
        <f>+SUMIF(Puente!$A$3:$A$32,$O71,Puente!$K$3:$K$33)</f>
        <v>0.1111111111111111</v>
      </c>
      <c r="R71" s="368">
        <f>+SUMIF(Puente!$A$3:$A$32,$O71,Puente!$F$3:$F$33)</f>
        <v>0.1111</v>
      </c>
    </row>
    <row r="72" spans="15:18">
      <c r="O72" s="367">
        <v>26</v>
      </c>
      <c r="P72" s="364" t="s">
        <v>660</v>
      </c>
      <c r="Q72" s="368">
        <f>+SUMIF(Puente!$A$3:$A$32,$O72,Puente!$K$3:$K$33)</f>
        <v>8.3333333333333329E-2</v>
      </c>
      <c r="R72" s="368">
        <f>+SUMIF(Puente!$A$3:$A$32,$O72,Puente!$F$3:$F$33)</f>
        <v>0.16669999999999999</v>
      </c>
    </row>
    <row r="73" spans="15:18">
      <c r="O73" s="367">
        <v>27</v>
      </c>
      <c r="P73" s="364" t="s">
        <v>661</v>
      </c>
      <c r="Q73" s="368">
        <f>+SUMIF(Puente!$A$3:$A$32,$O73,Puente!$K$3:$K$33)</f>
        <v>0.15759999999999999</v>
      </c>
      <c r="R73" s="368">
        <f>+SUMIF(Puente!$A$3:$A$32,$O73,Puente!$F$3:$F$33)</f>
        <v>0.15959999999999999</v>
      </c>
    </row>
    <row r="74" spans="15:18">
      <c r="O74" s="367">
        <v>28</v>
      </c>
      <c r="P74" s="364" t="s">
        <v>662</v>
      </c>
      <c r="Q74" s="368">
        <f>+SUMIF(Puente!$A$3:$A$32,$O74,Puente!$K$3:$K$33)</f>
        <v>0</v>
      </c>
      <c r="R74" s="368">
        <f>+SUMIF(Puente!$A$3:$A$32,$O74,Puente!$F$3:$F$33)</f>
        <v>0</v>
      </c>
    </row>
    <row r="75" spans="15:18">
      <c r="O75" s="367">
        <v>29</v>
      </c>
      <c r="P75" s="364" t="s">
        <v>663</v>
      </c>
      <c r="Q75" s="368">
        <f>+SUMIF(Puente!$A$3:$A$32,$O75,Puente!$K$3:$K$33)</f>
        <v>0.27650000000000002</v>
      </c>
      <c r="R75" s="368">
        <f>+SUMIF(Puente!$A$3:$A$32,$O75,Puente!$F$3:$F$33)</f>
        <v>0.35289999999999999</v>
      </c>
    </row>
    <row r="76" spans="15:18" ht="14.25" customHeight="1">
      <c r="O76" s="367">
        <v>30</v>
      </c>
      <c r="P76" s="364" t="s">
        <v>674</v>
      </c>
      <c r="Q76" s="368">
        <f>+SUMIF(Puente!$A$3:$A$32,$O76,Puente!$K$3:$K$33)</f>
        <v>0.48333333333333334</v>
      </c>
      <c r="R76" s="368">
        <f>+SUMIF(Puente!$A$3:$A$32,$O76,Puente!$F$3:$F$33)</f>
        <v>0.66669999999999996</v>
      </c>
    </row>
    <row r="77" spans="15:18">
      <c r="R77" s="322"/>
    </row>
    <row r="78" spans="15:18">
      <c r="R78" s="322"/>
    </row>
    <row r="79" spans="15:18">
      <c r="R79" s="322"/>
    </row>
    <row r="80" spans="15:18">
      <c r="R80" s="322"/>
    </row>
    <row r="81" spans="18:18">
      <c r="R81" s="322"/>
    </row>
    <row r="82" spans="18:18">
      <c r="R82" s="322"/>
    </row>
    <row r="83" spans="18:18">
      <c r="R83" s="322"/>
    </row>
    <row r="84" spans="18:18">
      <c r="R84" s="322"/>
    </row>
    <row r="85" spans="18:18">
      <c r="R85" s="322"/>
    </row>
    <row r="86" spans="18:18">
      <c r="R86" s="322"/>
    </row>
    <row r="87" spans="18:18">
      <c r="R87" s="322"/>
    </row>
    <row r="102" spans="16:17">
      <c r="Q102" s="61" t="s">
        <v>678</v>
      </c>
    </row>
    <row r="103" spans="16:17">
      <c r="P103" s="61" t="s">
        <v>675</v>
      </c>
      <c r="Q103" s="322">
        <f>+'1er trim'!O48</f>
        <v>0.3684595238095239</v>
      </c>
    </row>
    <row r="104" spans="16:17">
      <c r="P104" s="61" t="s">
        <v>677</v>
      </c>
      <c r="Q104" s="322">
        <f>+'1er trim'!N48</f>
        <v>0.32710201058152572</v>
      </c>
    </row>
    <row r="106" spans="16:17">
      <c r="Q106" s="61">
        <f>+Q104/Q103</f>
        <v>0.88775561342423581</v>
      </c>
    </row>
    <row r="122" spans="15:16">
      <c r="O122" s="61" t="s">
        <v>679</v>
      </c>
      <c r="P122" s="338">
        <v>0.37470238095238095</v>
      </c>
    </row>
    <row r="123" spans="15:16">
      <c r="O123" s="61" t="s">
        <v>680</v>
      </c>
      <c r="P123" s="343">
        <v>0.26134000000000007</v>
      </c>
    </row>
    <row r="124" spans="15:16">
      <c r="O124" s="61" t="s">
        <v>681</v>
      </c>
      <c r="P124" s="343">
        <v>0.15693666666666667</v>
      </c>
    </row>
    <row r="125" spans="15:16">
      <c r="O125" s="370" t="s">
        <v>682</v>
      </c>
      <c r="P125" s="348">
        <v>0.20963999999999997</v>
      </c>
    </row>
    <row r="126" spans="15:16">
      <c r="O126" s="370" t="s">
        <v>683</v>
      </c>
      <c r="P126" s="368">
        <v>1</v>
      </c>
    </row>
    <row r="139" spans="14:20" ht="45.75" thickBot="1">
      <c r="O139" s="1547" t="s">
        <v>769</v>
      </c>
      <c r="P139" s="1548"/>
      <c r="Q139" s="399" t="s">
        <v>675</v>
      </c>
      <c r="R139" s="399" t="s">
        <v>676</v>
      </c>
      <c r="S139" s="400" t="s">
        <v>770</v>
      </c>
      <c r="T139" s="392"/>
    </row>
    <row r="140" spans="14:20" ht="15" thickTop="1">
      <c r="O140" s="454">
        <v>1</v>
      </c>
      <c r="P140" s="263" t="s">
        <v>650</v>
      </c>
      <c r="Q140" s="401">
        <f>+SUMIF(Puente!$A$3:$A$32,O140,Puente!$F$3:$F$32)</f>
        <v>4.5714285714285714E-2</v>
      </c>
      <c r="R140" s="401">
        <f>+SUMIF(Puente!$A$3:$A$32,$O140,Puente!$K$3:$K$32)</f>
        <v>2.3397442460569868E-2</v>
      </c>
      <c r="S140" s="402">
        <f t="shared" ref="S140:S154" si="0">IF(R140&gt;Q140,100,+R140/Q140)</f>
        <v>0.51181905382496584</v>
      </c>
    </row>
    <row r="141" spans="14:20">
      <c r="O141" s="394">
        <v>2</v>
      </c>
      <c r="P141" s="267" t="s">
        <v>654</v>
      </c>
      <c r="Q141" s="401">
        <f>+SUMIF(Puente!$A$3:$A$32,O141,Puente!$F$3:$F$32)</f>
        <v>0.16</v>
      </c>
      <c r="R141" s="401">
        <f>+SUMIF(Puente!$A$3:$A$32,$O141,Puente!$K$3:$K$32)</f>
        <v>6.0815483613783472E-2</v>
      </c>
      <c r="S141" s="402">
        <f t="shared" si="0"/>
        <v>0.38009677258614671</v>
      </c>
    </row>
    <row r="142" spans="14:20" ht="15">
      <c r="N142" s="247"/>
      <c r="O142" s="393">
        <v>3</v>
      </c>
      <c r="P142" s="267" t="s">
        <v>771</v>
      </c>
      <c r="Q142" s="401">
        <f>+SUMIF(Puente!$A$3:$A$32,$O142,Puente!$F$3:$F$32)</f>
        <v>1</v>
      </c>
      <c r="R142" s="401">
        <f>+SUMIF(Puente!$A$3:$A$32,$O142,Puente!$K$3:$K$32)</f>
        <v>1</v>
      </c>
      <c r="S142" s="402">
        <f t="shared" si="0"/>
        <v>1</v>
      </c>
    </row>
    <row r="143" spans="14:20" ht="27.75" customHeight="1">
      <c r="N143" s="247"/>
      <c r="O143" s="393">
        <v>4</v>
      </c>
      <c r="P143" s="267" t="s">
        <v>765</v>
      </c>
      <c r="Q143" s="401">
        <f>+SUMIF(Puente!$A$3:$A$32,O143,Puente!$F$3:$F$32)</f>
        <v>1</v>
      </c>
      <c r="R143" s="401">
        <f>+SUMIF(Puente!$A$3:$A$32,$O143,Puente!$K$3:$K$32)</f>
        <v>1</v>
      </c>
      <c r="S143" s="402">
        <f t="shared" si="0"/>
        <v>1</v>
      </c>
    </row>
    <row r="144" spans="14:20" ht="28.5">
      <c r="N144" s="247"/>
      <c r="O144" s="393">
        <v>6</v>
      </c>
      <c r="P144" s="267" t="s">
        <v>766</v>
      </c>
      <c r="Q144" s="401">
        <f>+SUMIF(Puente!$A$3:$A$32,O144,Puente!$F$3:$F$32)</f>
        <v>1</v>
      </c>
      <c r="R144" s="401">
        <f>+SUMIF(Puente!$A$3:$A$32,$O144,Puente!$K$3:$K$32)</f>
        <v>1</v>
      </c>
      <c r="S144" s="402">
        <f t="shared" si="0"/>
        <v>1</v>
      </c>
    </row>
    <row r="145" spans="14:19" ht="15">
      <c r="N145" s="247"/>
      <c r="O145" s="393">
        <v>7</v>
      </c>
      <c r="P145" s="267" t="s">
        <v>767</v>
      </c>
      <c r="Q145" s="401">
        <f>+SUMIF(Puente!$A$3:$A$32,O145,Puente!$F$3:$F$32)</f>
        <v>1</v>
      </c>
      <c r="R145" s="401">
        <f>+SUMIF(Puente!$A$3:$A$32,$O145,Puente!$K$3:$K$32)</f>
        <v>1</v>
      </c>
      <c r="S145" s="402">
        <f t="shared" si="0"/>
        <v>1</v>
      </c>
    </row>
    <row r="146" spans="14:19" ht="15">
      <c r="N146" s="247"/>
      <c r="O146" s="393">
        <v>8</v>
      </c>
      <c r="P146" s="267" t="s">
        <v>768</v>
      </c>
      <c r="Q146" s="401">
        <f>+SUMIF(Puente!$A$3:$A$32,O146,Puente!$F$3:$F$32)</f>
        <v>1</v>
      </c>
      <c r="R146" s="401">
        <f>+SUMIF(Puente!$A$3:$A$32,$O146,Puente!$K$3:$K$32)</f>
        <v>1</v>
      </c>
      <c r="S146" s="402">
        <f t="shared" si="0"/>
        <v>1</v>
      </c>
    </row>
    <row r="147" spans="14:19" ht="15">
      <c r="N147" s="247"/>
      <c r="O147" s="393">
        <v>9</v>
      </c>
      <c r="P147" s="267" t="s">
        <v>773</v>
      </c>
      <c r="Q147" s="401">
        <f>+SUMIF(Puente!$A$3:$A$32,O147,Puente!$F$3:$F$32)</f>
        <v>1</v>
      </c>
      <c r="R147" s="401">
        <f>+SUMIF(Puente!$A$3:$A$32,$O147,Puente!$K$3:$K$32)</f>
        <v>1</v>
      </c>
      <c r="S147" s="402">
        <f t="shared" si="0"/>
        <v>1</v>
      </c>
    </row>
    <row r="148" spans="14:19" ht="15">
      <c r="N148" s="247"/>
      <c r="O148" s="393">
        <v>10</v>
      </c>
      <c r="P148" s="267" t="s">
        <v>772</v>
      </c>
      <c r="Q148" s="401">
        <f>+SUMIF(Puente!$A$3:$A$32,O148,Puente!$F$3:$F$32)</f>
        <v>1</v>
      </c>
      <c r="R148" s="401">
        <f>+SUMIF(Puente!$A$3:$A$32,$O148,Puente!$K$3:$K$32)</f>
        <v>1</v>
      </c>
      <c r="S148" s="402">
        <f t="shared" si="0"/>
        <v>1</v>
      </c>
    </row>
    <row r="149" spans="14:19" ht="15">
      <c r="N149" s="247"/>
      <c r="O149" s="393">
        <v>11</v>
      </c>
      <c r="P149" s="395" t="s">
        <v>774</v>
      </c>
      <c r="Q149" s="401">
        <f>+SUMIF(Puente!$A$3:$A$32,O149,Puente!$F$3:$F$32)</f>
        <v>1</v>
      </c>
      <c r="R149" s="401">
        <f>+SUMIF(Puente!$A$3:$A$32,$O149,Puente!$K$3:$K$32)</f>
        <v>0.7</v>
      </c>
      <c r="S149" s="402">
        <f t="shared" si="0"/>
        <v>0.7</v>
      </c>
    </row>
    <row r="150" spans="14:19">
      <c r="O150" s="394">
        <v>17</v>
      </c>
      <c r="P150" s="396" t="s">
        <v>653</v>
      </c>
      <c r="Q150" s="401">
        <f>+SUMIF(Puente!$A$3:$A$32,O150,Puente!$F$3:$F$32)</f>
        <v>0.25</v>
      </c>
      <c r="R150" s="401">
        <f>+SUMIF(Puente!$A$3:$A$32,$O150,Puente!$K$3:$K$32)</f>
        <v>0.125</v>
      </c>
      <c r="S150" s="402">
        <f t="shared" si="0"/>
        <v>0.5</v>
      </c>
    </row>
    <row r="151" spans="14:19">
      <c r="O151" s="394">
        <v>19</v>
      </c>
      <c r="P151" s="267" t="s">
        <v>655</v>
      </c>
      <c r="Q151" s="401">
        <f>+SUMIF(Puente!$A$3:$A$32,O151,Puente!$F$3:$F$32)</f>
        <v>0.21499999999999997</v>
      </c>
      <c r="R151" s="401">
        <f>+SUMIF(Puente!$A$3:$A$32,$O151,Puente!$K$3:$K$32)</f>
        <v>0.21499999999999997</v>
      </c>
      <c r="S151" s="402">
        <f t="shared" si="0"/>
        <v>1</v>
      </c>
    </row>
    <row r="152" spans="14:19">
      <c r="O152" s="394">
        <v>22</v>
      </c>
      <c r="P152" s="267" t="s">
        <v>656</v>
      </c>
      <c r="Q152" s="401">
        <f>+SUMIF(Puente!$A$3:$A$32,O152,Puente!$F$3:$F$32)</f>
        <v>0.57857142857142851</v>
      </c>
      <c r="R152" s="401">
        <f>+SUMIF(Puente!$A$3:$A$32,$O152,Puente!$K$3:$K$32)</f>
        <v>0.34749999999999998</v>
      </c>
      <c r="S152" s="402">
        <f t="shared" si="0"/>
        <v>0.60061728395061731</v>
      </c>
    </row>
    <row r="153" spans="14:19">
      <c r="O153" s="394">
        <v>23</v>
      </c>
      <c r="P153" s="397" t="s">
        <v>657</v>
      </c>
      <c r="Q153" s="401">
        <f>+SUMIF(Puente!$A$3:$A$32,O153,Puente!$F$3:$F$32)</f>
        <v>0.16</v>
      </c>
      <c r="R153" s="401">
        <f>+SUMIF(Puente!$A$3:$A$32,$O153,Puente!$K$3:$K$32)</f>
        <v>5.5671320691573808E-2</v>
      </c>
      <c r="S153" s="402">
        <f t="shared" si="0"/>
        <v>0.34794575432233632</v>
      </c>
    </row>
    <row r="154" spans="14:19">
      <c r="O154" s="394">
        <v>24</v>
      </c>
      <c r="P154" s="397" t="s">
        <v>658</v>
      </c>
      <c r="Q154" s="401">
        <f>+SUMIF(Puente!$A$3:$A$32,O154,Puente!$F$3:$F$32)</f>
        <v>0.1875</v>
      </c>
      <c r="R154" s="401">
        <f>+SUMIF(Puente!$A$3:$A$32,$O154,Puente!$K$3:$K$32)</f>
        <v>0.1737982929020665</v>
      </c>
      <c r="S154" s="402">
        <f t="shared" si="0"/>
        <v>0.92692422881102132</v>
      </c>
    </row>
    <row r="155" spans="14:19">
      <c r="O155" s="394">
        <v>25</v>
      </c>
      <c r="P155" s="267" t="s">
        <v>659</v>
      </c>
      <c r="Q155" s="401">
        <f>+SUMIF(Puente!$A$3:$A$32,O155,Puente!$F$3:$F$32)</f>
        <v>0.1111</v>
      </c>
      <c r="R155" s="401">
        <f>+SUMIF(Puente!$A$3:$A$32,$O155,Puente!$K$3:$K$32)</f>
        <v>0.1111111111111111</v>
      </c>
      <c r="S155" s="402">
        <f>IF(R155&gt;Q155,100%,+R155/Q155)</f>
        <v>1</v>
      </c>
    </row>
    <row r="156" spans="14:19">
      <c r="O156" s="394">
        <v>26</v>
      </c>
      <c r="P156" s="267" t="s">
        <v>660</v>
      </c>
      <c r="Q156" s="401">
        <f>+SUMIF(Puente!$A$3:$A$32,O156,Puente!$F$3:$F$32)</f>
        <v>0.16669999999999999</v>
      </c>
      <c r="R156" s="401">
        <f>+SUMIF(Puente!$A$3:$A$32,$O156,Puente!$K$3:$K$32)</f>
        <v>8.3333333333333329E-2</v>
      </c>
      <c r="S156" s="402">
        <f>IF(R156&gt;Q156,100,+R156/Q156)</f>
        <v>0.49990001999600081</v>
      </c>
    </row>
    <row r="157" spans="14:19">
      <c r="O157" s="394">
        <v>27</v>
      </c>
      <c r="P157" s="267" t="s">
        <v>661</v>
      </c>
      <c r="Q157" s="401">
        <f>+SUMIF(Puente!$A$3:$A$32,O157,Puente!$F$3:$F$32)</f>
        <v>0.15959999999999999</v>
      </c>
      <c r="R157" s="401">
        <f>+SUMIF(Puente!$A$3:$A$32,$O157,Puente!$K$3:$K$32)</f>
        <v>0.15759999999999999</v>
      </c>
      <c r="S157" s="402">
        <f>IF(R157&gt;Q157,100,+R157/Q157)</f>
        <v>0.98746867167919794</v>
      </c>
    </row>
    <row r="158" spans="14:19">
      <c r="O158" s="394">
        <v>28</v>
      </c>
      <c r="P158" s="267" t="s">
        <v>662</v>
      </c>
      <c r="Q158" s="401">
        <f>+SUMIF(Puente!$A$3:$A$32,O158,Puente!$F$3:$F$32)</f>
        <v>0</v>
      </c>
      <c r="R158" s="401">
        <f>+SUMIF(Puente!$A$3:$A$32,$O158,Puente!$K$3:$K$32)</f>
        <v>0</v>
      </c>
      <c r="S158" s="455"/>
    </row>
    <row r="159" spans="14:19">
      <c r="O159" s="394">
        <v>29</v>
      </c>
      <c r="P159" s="267" t="s">
        <v>663</v>
      </c>
      <c r="Q159" s="401">
        <f>+SUMIF(Puente!$A$3:$A$32,O159,Puente!$F$3:$F$32)</f>
        <v>0.35289999999999999</v>
      </c>
      <c r="R159" s="401">
        <f>+SUMIF(Puente!$A$3:$A$32,$O159,Puente!$K$3:$K$32)</f>
        <v>0.27650000000000002</v>
      </c>
      <c r="S159" s="402">
        <f>IF(R159&gt;Q159,100,+R159/Q159)</f>
        <v>0.78350807594219329</v>
      </c>
    </row>
    <row r="160" spans="14:19">
      <c r="O160" s="398">
        <v>30</v>
      </c>
      <c r="P160" s="289" t="s">
        <v>674</v>
      </c>
      <c r="Q160" s="403">
        <f>+SUMIF(Puente!$A$3:$A$32,O160,Puente!$F$3:$F$32)</f>
        <v>0.66669999999999996</v>
      </c>
      <c r="R160" s="403">
        <f>+SUMIF(Puente!$A$3:$A$32,$O160,Puente!$K$3:$K$32)</f>
        <v>0.48333333333333334</v>
      </c>
      <c r="S160" s="456">
        <f>IF(R160&gt;Q160,100,+R160/Q160)</f>
        <v>0.72496375181240946</v>
      </c>
    </row>
    <row r="161" spans="17:18">
      <c r="Q161" s="368"/>
      <c r="R161" s="368"/>
    </row>
    <row r="269" spans="16:17">
      <c r="P269" s="8" t="s">
        <v>650</v>
      </c>
      <c r="Q269" s="61" t="s">
        <v>937</v>
      </c>
    </row>
    <row r="270" spans="16:17">
      <c r="P270" s="364" t="s">
        <v>654</v>
      </c>
      <c r="Q270" s="61" t="s">
        <v>937</v>
      </c>
    </row>
    <row r="271" spans="16:17">
      <c r="P271" s="365" t="s">
        <v>653</v>
      </c>
      <c r="Q271" s="61" t="s">
        <v>937</v>
      </c>
    </row>
    <row r="272" spans="16:17">
      <c r="P272" s="364" t="s">
        <v>655</v>
      </c>
      <c r="Q272" s="370" t="s">
        <v>938</v>
      </c>
    </row>
    <row r="273" spans="16:17">
      <c r="P273" s="364" t="s">
        <v>656</v>
      </c>
      <c r="Q273" s="370" t="s">
        <v>939</v>
      </c>
    </row>
    <row r="274" spans="16:17">
      <c r="P274" s="459" t="s">
        <v>657</v>
      </c>
      <c r="Q274" s="458" t="s">
        <v>940</v>
      </c>
    </row>
    <row r="275" spans="16:17">
      <c r="P275" s="459" t="s">
        <v>658</v>
      </c>
      <c r="Q275" s="458" t="s">
        <v>941</v>
      </c>
    </row>
    <row r="276" spans="16:17">
      <c r="P276" s="457" t="s">
        <v>659</v>
      </c>
      <c r="Q276" s="458" t="s">
        <v>941</v>
      </c>
    </row>
    <row r="277" spans="16:17">
      <c r="P277" s="457" t="s">
        <v>660</v>
      </c>
      <c r="Q277" s="458" t="s">
        <v>941</v>
      </c>
    </row>
    <row r="278" spans="16:17">
      <c r="P278" s="457" t="s">
        <v>661</v>
      </c>
      <c r="Q278" s="458" t="s">
        <v>942</v>
      </c>
    </row>
    <row r="279" spans="16:17">
      <c r="P279" s="457" t="s">
        <v>662</v>
      </c>
      <c r="Q279" s="458" t="s">
        <v>943</v>
      </c>
    </row>
    <row r="280" spans="16:17">
      <c r="P280" s="457" t="s">
        <v>663</v>
      </c>
      <c r="Q280" s="458" t="s">
        <v>944</v>
      </c>
    </row>
    <row r="281" spans="16:17">
      <c r="P281" s="457" t="s">
        <v>674</v>
      </c>
      <c r="Q281" s="458" t="s">
        <v>944</v>
      </c>
    </row>
  </sheetData>
  <sortState ref="A140:T160">
    <sortCondition ref="O140:O160"/>
  </sortState>
  <mergeCells count="5">
    <mergeCell ref="A1:G1"/>
    <mergeCell ref="A2:A3"/>
    <mergeCell ref="B2:D2"/>
    <mergeCell ref="E2:G2"/>
    <mergeCell ref="O139:P139"/>
  </mergeCells>
  <conditionalFormatting sqref="S140:S160">
    <cfRule type="iconSet" priority="1">
      <iconSet iconSet="3TrafficLights2">
        <cfvo type="percent" val="0"/>
        <cfvo type="num" val="0.6"/>
        <cfvo type="num" val="0.8"/>
      </iconSet>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W343"/>
  <sheetViews>
    <sheetView workbookViewId="0">
      <selection activeCell="N19" sqref="N19"/>
    </sheetView>
  </sheetViews>
  <sheetFormatPr baseColWidth="10" defaultRowHeight="14.25"/>
  <cols>
    <col min="1" max="1" width="13.125" style="61" customWidth="1"/>
    <col min="2" max="14" width="11" style="61"/>
    <col min="15" max="15" width="3.375" style="61" bestFit="1" customWidth="1"/>
    <col min="16" max="16" width="32.875" style="61" customWidth="1"/>
    <col min="17" max="16384" width="11" style="61"/>
  </cols>
  <sheetData>
    <row r="1" spans="1:14" ht="18.75">
      <c r="A1" s="1542" t="s">
        <v>648</v>
      </c>
      <c r="B1" s="1542"/>
      <c r="C1" s="1542"/>
      <c r="D1" s="1542"/>
      <c r="E1" s="1542"/>
      <c r="F1" s="1542"/>
      <c r="G1" s="1542"/>
    </row>
    <row r="2" spans="1:14">
      <c r="A2" s="1543" t="s">
        <v>640</v>
      </c>
      <c r="B2" s="1545" t="s">
        <v>641</v>
      </c>
      <c r="C2" s="1545"/>
      <c r="D2" s="1545"/>
      <c r="E2" s="1546" t="s">
        <v>642</v>
      </c>
      <c r="F2" s="1546"/>
      <c r="G2" s="1546"/>
    </row>
    <row r="3" spans="1:14" ht="33.75">
      <c r="A3" s="1544"/>
      <c r="B3" s="796" t="s">
        <v>145</v>
      </c>
      <c r="C3" s="795" t="s">
        <v>146</v>
      </c>
      <c r="D3" s="795" t="s">
        <v>147</v>
      </c>
      <c r="E3" s="796" t="s">
        <v>631</v>
      </c>
      <c r="F3" s="795" t="s">
        <v>643</v>
      </c>
      <c r="G3" s="795" t="s">
        <v>633</v>
      </c>
    </row>
    <row r="4" spans="1:14">
      <c r="A4" s="337" t="s">
        <v>644</v>
      </c>
      <c r="B4" s="338">
        <f>+'1er trim'!N48</f>
        <v>0.32710201058152572</v>
      </c>
      <c r="C4" s="338">
        <f>+'1er trim'!O48</f>
        <v>0.3684595238095239</v>
      </c>
      <c r="D4" s="339">
        <f>+B4/C4</f>
        <v>0.88775561342423581</v>
      </c>
      <c r="E4" s="340">
        <f>+B4</f>
        <v>0.32710201058152572</v>
      </c>
      <c r="F4" s="340">
        <f>+C4</f>
        <v>0.3684595238095239</v>
      </c>
      <c r="G4" s="341">
        <f>+E4/F4</f>
        <v>0.88775561342423581</v>
      </c>
      <c r="H4" s="322"/>
    </row>
    <row r="5" spans="1:14">
      <c r="A5" s="342" t="s">
        <v>645</v>
      </c>
      <c r="B5" s="343">
        <f>+'2do trim'!N48</f>
        <v>0.11630083053597835</v>
      </c>
      <c r="C5" s="343">
        <f>+'2do trim'!O48</f>
        <v>0.25329095238095239</v>
      </c>
      <c r="D5" s="344">
        <f>+B5/C5</f>
        <v>0.45915904000021529</v>
      </c>
      <c r="E5" s="345">
        <f>+'2do trim'!R48</f>
        <v>0.44339429729508978</v>
      </c>
      <c r="F5" s="345">
        <f>+'2do trim'!S48</f>
        <v>0.62175047619047608</v>
      </c>
      <c r="G5" s="346">
        <f>+E5/F5</f>
        <v>0.71313865332570159</v>
      </c>
      <c r="H5" s="322"/>
    </row>
    <row r="6" spans="1:14">
      <c r="A6" s="342" t="s">
        <v>646</v>
      </c>
      <c r="B6" s="343">
        <f>+'3er trim'!N48</f>
        <v>8.9597545482339544E-2</v>
      </c>
      <c r="C6" s="343">
        <f>+'3er trim'!O48</f>
        <v>0.15437999999999999</v>
      </c>
      <c r="D6" s="344">
        <f>+B6/C6</f>
        <v>0.58037016117592666</v>
      </c>
      <c r="E6" s="345">
        <f>+'3er trim'!R48</f>
        <v>0.53310420056478092</v>
      </c>
      <c r="F6" s="345">
        <f>+'3er trim'!S48</f>
        <v>0.77613047619047604</v>
      </c>
      <c r="G6" s="346">
        <f>+E6/F6</f>
        <v>0.68687445850786022</v>
      </c>
      <c r="H6" s="322"/>
    </row>
    <row r="7" spans="1:14">
      <c r="A7" s="347" t="s">
        <v>647</v>
      </c>
      <c r="B7" s="348">
        <f>+'4to trim'!N48</f>
        <v>0.18731911044159238</v>
      </c>
      <c r="C7" s="348">
        <f>+'4to trim'!O48</f>
        <v>0.22291809523809525</v>
      </c>
      <c r="D7" s="349">
        <f>+B7/C7</f>
        <v>0.84030464301931096</v>
      </c>
      <c r="E7" s="350">
        <f>+'4to trim'!R48</f>
        <v>0.71101926667506976</v>
      </c>
      <c r="F7" s="350">
        <f>+'4to trim'!S48</f>
        <v>0.99904857142857151</v>
      </c>
      <c r="G7" s="351">
        <f>+E7/F7</f>
        <v>0.71169639495941683</v>
      </c>
      <c r="H7" s="322"/>
    </row>
    <row r="8" spans="1:14">
      <c r="B8" s="322">
        <f>SUM(B4:B7)</f>
        <v>0.72031949704143594</v>
      </c>
      <c r="C8" s="322">
        <f>SUM(C4:C7)</f>
        <v>0.99904857142857151</v>
      </c>
      <c r="D8" s="322"/>
      <c r="E8" s="322"/>
      <c r="F8" s="322"/>
      <c r="G8" s="322"/>
      <c r="H8" s="322"/>
    </row>
    <row r="9" spans="1:14">
      <c r="B9" s="322"/>
      <c r="C9" s="322"/>
      <c r="D9" s="322"/>
      <c r="E9" s="322"/>
      <c r="F9" s="322"/>
      <c r="G9" s="322"/>
      <c r="H9" s="322"/>
    </row>
    <row r="10" spans="1:14">
      <c r="B10" s="322"/>
      <c r="C10" s="322"/>
      <c r="D10" s="322"/>
      <c r="E10" s="322"/>
      <c r="F10" s="322"/>
      <c r="G10" s="322"/>
      <c r="H10" s="322"/>
    </row>
    <row r="11" spans="1:14" ht="18">
      <c r="A11" s="1549" t="s">
        <v>1246</v>
      </c>
      <c r="B11" s="1549"/>
      <c r="C11" s="1549"/>
      <c r="D11" s="1549"/>
      <c r="E11" s="1549"/>
      <c r="F11" s="1549"/>
      <c r="G11" s="1549"/>
      <c r="H11" s="1549"/>
      <c r="I11" s="1549"/>
      <c r="J11" s="1549"/>
      <c r="K11" s="1549"/>
      <c r="L11" s="1549"/>
      <c r="M11" s="1549"/>
      <c r="N11" s="1549"/>
    </row>
    <row r="12" spans="1:14">
      <c r="B12" s="322"/>
      <c r="C12" s="322"/>
      <c r="D12" s="322"/>
      <c r="E12" s="322"/>
      <c r="F12" s="322"/>
      <c r="G12" s="322"/>
      <c r="H12" s="322"/>
    </row>
    <row r="13" spans="1:14">
      <c r="B13" s="322"/>
      <c r="C13" s="322"/>
      <c r="D13" s="322"/>
      <c r="E13" s="322"/>
      <c r="F13" s="322"/>
      <c r="G13" s="322"/>
      <c r="H13" s="322"/>
    </row>
    <row r="14" spans="1:14">
      <c r="B14" s="322" t="s">
        <v>678</v>
      </c>
      <c r="C14" s="322" t="s">
        <v>1239</v>
      </c>
      <c r="D14" s="322" t="s">
        <v>1240</v>
      </c>
      <c r="E14" s="322" t="s">
        <v>1264</v>
      </c>
      <c r="F14" s="322"/>
      <c r="G14" s="322"/>
      <c r="H14" s="322"/>
    </row>
    <row r="15" spans="1:14">
      <c r="A15" s="61" t="s">
        <v>1244</v>
      </c>
      <c r="B15" s="322">
        <f>+C4</f>
        <v>0.3684595238095239</v>
      </c>
      <c r="C15" s="322">
        <f>+C5</f>
        <v>0.25329095238095239</v>
      </c>
      <c r="D15" s="322">
        <f>+C6</f>
        <v>0.15437999999999999</v>
      </c>
      <c r="E15" s="322">
        <f>SUM(B15:D15)</f>
        <v>0.77613047619047626</v>
      </c>
      <c r="F15" s="322"/>
      <c r="G15" s="322"/>
      <c r="H15" s="322"/>
    </row>
    <row r="16" spans="1:14">
      <c r="A16" s="61" t="s">
        <v>1243</v>
      </c>
      <c r="B16" s="322">
        <f>+B4</f>
        <v>0.32710201058152572</v>
      </c>
      <c r="C16" s="322">
        <f>+B5</f>
        <v>0.11630083053597835</v>
      </c>
      <c r="D16" s="322">
        <f>+B6</f>
        <v>8.9597545482339544E-2</v>
      </c>
      <c r="E16" s="322">
        <f>SUM(B16:D16)</f>
        <v>0.53300038659984361</v>
      </c>
      <c r="F16" s="322"/>
      <c r="G16" s="322"/>
      <c r="H16" s="322"/>
    </row>
    <row r="17" spans="2:8">
      <c r="B17" s="322">
        <f>+B16/B15</f>
        <v>0.88775561342423581</v>
      </c>
      <c r="C17" s="322">
        <f t="shared" ref="C17:D17" si="0">+C16/C15</f>
        <v>0.45915904000021529</v>
      </c>
      <c r="D17" s="322">
        <f t="shared" si="0"/>
        <v>0.58037016117592666</v>
      </c>
      <c r="E17" s="322">
        <f t="shared" ref="E17" si="1">+E16/E15</f>
        <v>0.68674070011526744</v>
      </c>
      <c r="F17" s="322"/>
      <c r="G17" s="322"/>
      <c r="H17" s="322"/>
    </row>
    <row r="18" spans="2:8">
      <c r="B18" s="322"/>
      <c r="C18" s="322"/>
      <c r="D18" s="322"/>
      <c r="E18" s="322"/>
      <c r="F18" s="322"/>
      <c r="G18" s="322"/>
      <c r="H18" s="322"/>
    </row>
    <row r="19" spans="2:8">
      <c r="B19" s="322"/>
      <c r="C19" s="322"/>
      <c r="D19" s="322"/>
      <c r="E19" s="322"/>
      <c r="F19" s="322"/>
      <c r="G19" s="322"/>
      <c r="H19" s="322"/>
    </row>
    <row r="20" spans="2:8">
      <c r="B20" s="322"/>
      <c r="C20" s="322"/>
      <c r="D20" s="322"/>
      <c r="E20" s="322"/>
      <c r="F20" s="322"/>
      <c r="G20" s="322"/>
      <c r="H20" s="322"/>
    </row>
    <row r="21" spans="2:8">
      <c r="B21" s="322"/>
      <c r="C21" s="322"/>
      <c r="D21" s="322"/>
      <c r="E21" s="322"/>
      <c r="F21" s="322"/>
      <c r="G21" s="322"/>
      <c r="H21" s="322"/>
    </row>
    <row r="22" spans="2:8">
      <c r="B22" s="322"/>
      <c r="C22" s="322"/>
      <c r="D22" s="322"/>
      <c r="E22" s="322"/>
      <c r="F22" s="322"/>
      <c r="G22" s="322"/>
      <c r="H22" s="322"/>
    </row>
    <row r="23" spans="2:8">
      <c r="B23" s="322"/>
      <c r="C23" s="322"/>
      <c r="D23" s="322"/>
      <c r="E23" s="322"/>
      <c r="F23" s="322"/>
      <c r="G23" s="322"/>
      <c r="H23" s="322"/>
    </row>
    <row r="24" spans="2:8">
      <c r="B24" s="322"/>
      <c r="C24" s="322"/>
      <c r="D24" s="322"/>
      <c r="E24" s="322"/>
      <c r="F24" s="322"/>
      <c r="G24" s="322"/>
      <c r="H24" s="322"/>
    </row>
    <row r="25" spans="2:8">
      <c r="B25" s="322"/>
      <c r="C25" s="322"/>
      <c r="D25" s="322"/>
      <c r="E25" s="322"/>
      <c r="F25" s="322"/>
      <c r="G25" s="322"/>
      <c r="H25" s="322"/>
    </row>
    <row r="26" spans="2:8">
      <c r="B26" s="322"/>
      <c r="C26" s="322"/>
      <c r="D26" s="322"/>
      <c r="E26" s="322"/>
      <c r="F26" s="322"/>
      <c r="G26" s="322"/>
      <c r="H26" s="322"/>
    </row>
    <row r="27" spans="2:8">
      <c r="B27" s="322"/>
      <c r="C27" s="322"/>
      <c r="D27" s="322"/>
      <c r="E27" s="322"/>
      <c r="F27" s="322"/>
      <c r="G27" s="322"/>
      <c r="H27" s="322"/>
    </row>
    <row r="28" spans="2:8">
      <c r="B28" s="322"/>
      <c r="C28" s="322"/>
      <c r="D28" s="322"/>
      <c r="E28" s="322"/>
      <c r="F28" s="322"/>
      <c r="G28" s="322"/>
      <c r="H28" s="322"/>
    </row>
    <row r="29" spans="2:8">
      <c r="B29" s="322"/>
      <c r="C29" s="322"/>
      <c r="D29" s="322"/>
      <c r="E29" s="322"/>
      <c r="F29" s="322"/>
      <c r="G29" s="322"/>
      <c r="H29" s="322"/>
    </row>
    <row r="30" spans="2:8">
      <c r="B30" s="322"/>
      <c r="C30" s="322"/>
      <c r="D30" s="322"/>
      <c r="E30" s="322"/>
      <c r="F30" s="322"/>
      <c r="G30" s="322"/>
      <c r="H30" s="322"/>
    </row>
    <row r="31" spans="2:8">
      <c r="B31" s="322"/>
      <c r="C31" s="322"/>
      <c r="D31" s="322"/>
      <c r="E31" s="322"/>
      <c r="F31" s="322"/>
      <c r="G31" s="322"/>
      <c r="H31" s="322"/>
    </row>
    <row r="32" spans="2:8">
      <c r="B32" s="322"/>
      <c r="C32" s="322"/>
      <c r="D32" s="322"/>
      <c r="E32" s="322"/>
      <c r="F32" s="322"/>
      <c r="G32" s="322"/>
      <c r="H32" s="322"/>
    </row>
    <row r="33" spans="1:23">
      <c r="B33" s="322"/>
      <c r="C33" s="322"/>
      <c r="D33" s="322"/>
      <c r="E33" s="322"/>
      <c r="F33" s="322"/>
      <c r="G33" s="322"/>
      <c r="H33" s="322"/>
    </row>
    <row r="34" spans="1:23">
      <c r="B34" s="322"/>
      <c r="C34" s="322"/>
      <c r="D34" s="322"/>
      <c r="E34" s="322"/>
      <c r="F34" s="322"/>
      <c r="G34" s="322"/>
      <c r="H34" s="322"/>
    </row>
    <row r="35" spans="1:23">
      <c r="B35" s="322"/>
      <c r="C35" s="322"/>
      <c r="D35" s="322"/>
      <c r="E35" s="322"/>
      <c r="F35" s="322"/>
      <c r="G35" s="322"/>
      <c r="H35" s="322"/>
    </row>
    <row r="36" spans="1:23">
      <c r="B36" s="322"/>
      <c r="C36" s="322"/>
      <c r="D36" s="322"/>
      <c r="E36" s="322"/>
      <c r="F36" s="322"/>
      <c r="G36" s="322"/>
      <c r="H36" s="322"/>
    </row>
    <row r="37" spans="1:23">
      <c r="B37" s="322"/>
      <c r="C37" s="322"/>
      <c r="D37" s="322"/>
      <c r="E37" s="322"/>
      <c r="F37" s="322"/>
      <c r="G37" s="322"/>
      <c r="H37" s="322"/>
    </row>
    <row r="38" spans="1:23">
      <c r="B38" s="322"/>
      <c r="C38" s="322"/>
      <c r="D38" s="322"/>
      <c r="E38" s="322"/>
      <c r="F38" s="322"/>
      <c r="G38" s="322"/>
      <c r="H38" s="322"/>
    </row>
    <row r="39" spans="1:23">
      <c r="B39" s="322"/>
      <c r="C39" s="322"/>
      <c r="D39" s="322"/>
      <c r="E39" s="322"/>
      <c r="F39" s="322"/>
      <c r="G39" s="322"/>
      <c r="H39" s="322"/>
    </row>
    <row r="40" spans="1:23">
      <c r="B40" s="322"/>
      <c r="C40" s="322"/>
      <c r="D40" s="322"/>
      <c r="E40" s="322"/>
      <c r="F40" s="322"/>
      <c r="G40" s="322"/>
      <c r="H40" s="322"/>
    </row>
    <row r="41" spans="1:23">
      <c r="B41" s="322"/>
      <c r="C41" s="322"/>
      <c r="D41" s="322"/>
      <c r="E41" s="322"/>
      <c r="F41" s="322"/>
      <c r="G41" s="322"/>
      <c r="H41" s="322"/>
    </row>
    <row r="42" spans="1:23" ht="18">
      <c r="A42" s="1549" t="s">
        <v>1247</v>
      </c>
      <c r="B42" s="1549"/>
      <c r="C42" s="1549"/>
      <c r="D42" s="1549"/>
      <c r="E42" s="1549"/>
      <c r="F42" s="1549"/>
      <c r="G42" s="1549"/>
      <c r="H42" s="1549"/>
      <c r="I42" s="1549"/>
      <c r="J42" s="1549"/>
      <c r="K42" s="1549"/>
      <c r="L42" s="1549"/>
      <c r="M42" s="1549"/>
      <c r="N42" s="1549"/>
    </row>
    <row r="43" spans="1:23">
      <c r="B43" s="322"/>
      <c r="C43" s="322"/>
      <c r="D43" s="322"/>
      <c r="E43" s="322"/>
      <c r="F43" s="322"/>
      <c r="G43" s="322"/>
      <c r="H43" s="322"/>
    </row>
    <row r="44" spans="1:23">
      <c r="B44" s="322"/>
      <c r="C44" s="322"/>
      <c r="D44" s="322"/>
      <c r="E44" s="322"/>
      <c r="F44" s="322"/>
      <c r="G44" s="322"/>
      <c r="H44" s="322"/>
    </row>
    <row r="45" spans="1:23">
      <c r="B45" s="322"/>
      <c r="C45" s="322"/>
      <c r="D45" s="322"/>
      <c r="E45" s="322"/>
      <c r="F45" s="322"/>
      <c r="G45" s="322"/>
      <c r="H45" s="322"/>
    </row>
    <row r="46" spans="1:23">
      <c r="A46" s="61" t="s">
        <v>1252</v>
      </c>
      <c r="B46" s="835">
        <f>+Puente!B37</f>
        <v>19</v>
      </c>
      <c r="C46" s="322"/>
      <c r="D46" s="322"/>
      <c r="E46" s="322"/>
      <c r="F46" s="322"/>
      <c r="G46" s="322"/>
      <c r="H46" s="322"/>
      <c r="Q46" s="61" t="s">
        <v>1250</v>
      </c>
    </row>
    <row r="47" spans="1:23">
      <c r="A47" s="61" t="s">
        <v>1279</v>
      </c>
      <c r="B47" s="835">
        <f>+Puente!C37</f>
        <v>11</v>
      </c>
      <c r="C47" s="322"/>
      <c r="D47" s="322"/>
      <c r="E47" s="322"/>
      <c r="F47" s="322"/>
      <c r="G47" s="322"/>
      <c r="H47" s="322"/>
      <c r="R47" s="322" t="s">
        <v>678</v>
      </c>
      <c r="S47" s="322" t="s">
        <v>1239</v>
      </c>
      <c r="T47" s="322" t="s">
        <v>1240</v>
      </c>
      <c r="U47" s="322" t="s">
        <v>1280</v>
      </c>
      <c r="W47" s="322" t="s">
        <v>1241</v>
      </c>
    </row>
    <row r="48" spans="1:23">
      <c r="B48" s="322"/>
      <c r="C48" s="322"/>
      <c r="D48" s="322"/>
      <c r="E48" s="322"/>
      <c r="F48" s="322"/>
      <c r="G48" s="322"/>
      <c r="H48" s="322"/>
      <c r="Q48" s="61" t="s">
        <v>1244</v>
      </c>
      <c r="R48" s="322">
        <f>+Puente!F89</f>
        <v>0.44263157894736843</v>
      </c>
      <c r="S48" s="322">
        <f>+Puente!G89</f>
        <v>0.2405263157894737</v>
      </c>
      <c r="T48" s="322">
        <f>+Puente!H89</f>
        <v>0.13263157894736843</v>
      </c>
      <c r="U48" s="322">
        <f>SUM(R48:T48)</f>
        <v>0.81578947368421062</v>
      </c>
      <c r="W48" s="322">
        <f>+Puente!I89</f>
        <v>0.18421052631578946</v>
      </c>
    </row>
    <row r="49" spans="2:23">
      <c r="B49" s="322"/>
      <c r="C49" s="322"/>
      <c r="D49" s="322"/>
      <c r="E49" s="322"/>
      <c r="F49" s="322"/>
      <c r="G49" s="322"/>
      <c r="H49" s="322"/>
      <c r="Q49" s="61" t="s">
        <v>1253</v>
      </c>
      <c r="R49" s="322">
        <f>+Puente!F90</f>
        <v>0.41504292019019912</v>
      </c>
      <c r="S49" s="322">
        <f>+Puente!G90</f>
        <v>8.2697343513492061E-2</v>
      </c>
      <c r="T49" s="322">
        <f>+Puente!H90</f>
        <v>6.9813355927628121E-2</v>
      </c>
      <c r="U49" s="322">
        <f>SUM(R49:T49)</f>
        <v>0.56755361963131934</v>
      </c>
      <c r="W49" s="322">
        <f>+Puente!I90</f>
        <v>0.16937559617236955</v>
      </c>
    </row>
    <row r="50" spans="2:23">
      <c r="B50" s="322"/>
      <c r="C50" s="322"/>
      <c r="D50" s="322"/>
      <c r="E50" s="322"/>
      <c r="F50" s="322"/>
      <c r="G50" s="322"/>
      <c r="H50" s="322"/>
      <c r="R50" s="837">
        <f>+R49/R48</f>
        <v>0.93767128223707286</v>
      </c>
      <c r="S50" s="837">
        <f t="shared" ref="S50:T50" si="2">+S49/S48</f>
        <v>0.34381827718957308</v>
      </c>
      <c r="T50" s="837">
        <f t="shared" si="2"/>
        <v>0.52637054072418021</v>
      </c>
      <c r="U50" s="837">
        <f>+U49/U48</f>
        <v>0.69571088858032681</v>
      </c>
      <c r="W50" s="837">
        <f>+W49/W48</f>
        <v>0.91946752207857763</v>
      </c>
    </row>
    <row r="51" spans="2:23">
      <c r="B51" s="322"/>
      <c r="C51" s="322"/>
      <c r="D51" s="322"/>
      <c r="E51" s="322"/>
      <c r="F51" s="322"/>
      <c r="G51" s="322"/>
      <c r="H51" s="322"/>
    </row>
    <row r="52" spans="2:23">
      <c r="B52" s="322"/>
      <c r="C52" s="322"/>
      <c r="D52" s="322"/>
      <c r="E52" s="322"/>
      <c r="F52" s="322"/>
      <c r="G52" s="322"/>
      <c r="H52" s="322"/>
      <c r="Q52" s="61" t="s">
        <v>1254</v>
      </c>
    </row>
    <row r="53" spans="2:23">
      <c r="B53" s="322"/>
      <c r="C53" s="322"/>
      <c r="D53" s="322"/>
      <c r="E53" s="322"/>
      <c r="F53" s="322"/>
      <c r="G53" s="322"/>
      <c r="H53" s="322"/>
      <c r="R53" s="322" t="s">
        <v>678</v>
      </c>
      <c r="S53" s="322" t="s">
        <v>1239</v>
      </c>
      <c r="T53" s="322" t="s">
        <v>1240</v>
      </c>
      <c r="U53" s="322" t="s">
        <v>1280</v>
      </c>
      <c r="W53" s="322" t="s">
        <v>1241</v>
      </c>
    </row>
    <row r="54" spans="2:23">
      <c r="B54" s="322"/>
      <c r="C54" s="322"/>
      <c r="D54" s="322"/>
      <c r="E54" s="322"/>
      <c r="F54" s="322"/>
      <c r="G54" s="322"/>
      <c r="H54" s="322"/>
      <c r="Q54" s="61" t="s">
        <v>1244</v>
      </c>
      <c r="R54" s="322">
        <f>+Puente!F95</f>
        <v>0.2403441558441558</v>
      </c>
      <c r="S54" s="322">
        <f>+Puente!G95</f>
        <v>0.27533896103896099</v>
      </c>
      <c r="T54" s="322">
        <f>+Puente!H95</f>
        <v>0.19194545454545456</v>
      </c>
      <c r="U54" s="322">
        <f>SUM(R54:T54)</f>
        <v>0.70762857142857138</v>
      </c>
      <c r="W54" s="322">
        <f>+Puente!I95</f>
        <v>0.28977662337662335</v>
      </c>
    </row>
    <row r="55" spans="2:23">
      <c r="B55" s="322"/>
      <c r="C55" s="322"/>
      <c r="D55" s="322"/>
      <c r="E55" s="322"/>
      <c r="F55" s="322"/>
      <c r="G55" s="322"/>
      <c r="H55" s="322"/>
      <c r="Q55" s="61" t="s">
        <v>1253</v>
      </c>
      <c r="R55" s="322">
        <f>+Puente!F96</f>
        <v>0.17520407580290798</v>
      </c>
      <c r="S55" s="322">
        <f>+Puente!G96</f>
        <v>0.17434321721118201</v>
      </c>
      <c r="T55" s="322">
        <f>+Puente!H96</f>
        <v>0.12377023653138654</v>
      </c>
      <c r="U55" s="322">
        <f>SUM(R55:T55)</f>
        <v>0.47331752954547651</v>
      </c>
      <c r="W55" s="322">
        <f>+Puente!I96</f>
        <v>0.21831245327025001</v>
      </c>
    </row>
    <row r="56" spans="2:23">
      <c r="B56" s="322"/>
      <c r="C56" s="322"/>
      <c r="D56" s="322"/>
      <c r="E56" s="322"/>
      <c r="F56" s="322"/>
      <c r="G56" s="322"/>
      <c r="H56" s="322"/>
      <c r="R56" s="838">
        <f>+R55/R54</f>
        <v>0.7289716497892047</v>
      </c>
      <c r="S56" s="838">
        <f t="shared" ref="S56:T56" si="3">+S55/S54</f>
        <v>0.63319486843894968</v>
      </c>
      <c r="T56" s="838">
        <f t="shared" si="3"/>
        <v>0.64481983605439608</v>
      </c>
      <c r="U56" s="837">
        <f>+U55/U54</f>
        <v>0.66887848888002899</v>
      </c>
      <c r="W56" s="838">
        <f>+W55/W54</f>
        <v>0.75338186609521229</v>
      </c>
    </row>
    <row r="57" spans="2:23">
      <c r="B57" s="322"/>
      <c r="C57" s="322"/>
      <c r="D57" s="322"/>
      <c r="E57" s="322"/>
      <c r="F57" s="322"/>
      <c r="G57" s="322"/>
      <c r="H57" s="322"/>
    </row>
    <row r="58" spans="2:23">
      <c r="B58" s="322"/>
      <c r="C58" s="322"/>
      <c r="D58" s="322"/>
      <c r="E58" s="322"/>
      <c r="F58" s="322"/>
      <c r="G58" s="322"/>
      <c r="H58" s="322"/>
    </row>
    <row r="59" spans="2:23">
      <c r="B59" s="322"/>
      <c r="C59" s="322"/>
      <c r="D59" s="322"/>
      <c r="E59" s="322"/>
      <c r="F59" s="322"/>
      <c r="G59" s="322"/>
      <c r="H59" s="322"/>
    </row>
    <row r="60" spans="2:23">
      <c r="B60" s="322"/>
      <c r="C60" s="322"/>
      <c r="D60" s="322"/>
      <c r="E60" s="322"/>
      <c r="F60" s="322"/>
      <c r="G60" s="322"/>
      <c r="H60" s="322"/>
    </row>
    <row r="61" spans="2:23">
      <c r="B61" s="322"/>
      <c r="C61" s="322"/>
      <c r="D61" s="322"/>
      <c r="E61" s="322"/>
      <c r="F61" s="322"/>
      <c r="G61" s="322"/>
      <c r="H61" s="322"/>
    </row>
    <row r="68" spans="1:14" ht="18">
      <c r="A68" s="1549" t="s">
        <v>1263</v>
      </c>
      <c r="B68" s="1549"/>
      <c r="C68" s="1549"/>
      <c r="D68" s="1549"/>
      <c r="E68" s="1549"/>
      <c r="F68" s="1549"/>
      <c r="G68" s="1549"/>
      <c r="H68" s="1549"/>
      <c r="I68" s="1549"/>
      <c r="J68" s="1549"/>
      <c r="K68" s="1549"/>
      <c r="L68" s="1549"/>
      <c r="M68" s="1549"/>
      <c r="N68" s="1549"/>
    </row>
    <row r="85" spans="1:14" ht="18">
      <c r="A85" s="1549" t="s">
        <v>1265</v>
      </c>
      <c r="B85" s="1549"/>
      <c r="C85" s="1549"/>
      <c r="D85" s="1549"/>
      <c r="E85" s="1549"/>
      <c r="F85" s="1549"/>
      <c r="G85" s="1549"/>
      <c r="H85" s="1549"/>
      <c r="I85" s="1549"/>
      <c r="J85" s="1549"/>
      <c r="K85" s="1549"/>
      <c r="L85" s="1549"/>
      <c r="M85" s="1549"/>
      <c r="N85" s="1549"/>
    </row>
    <row r="125" spans="15:18" ht="28.5">
      <c r="Q125" s="369" t="s">
        <v>676</v>
      </c>
      <c r="R125" s="369" t="s">
        <v>675</v>
      </c>
    </row>
    <row r="126" spans="15:18">
      <c r="O126" s="363">
        <v>1</v>
      </c>
      <c r="P126" s="8" t="s">
        <v>650</v>
      </c>
      <c r="Q126" s="368">
        <f>+SUMIF(Puente!$A$3:$A$32,$O126,Puente!$K$3:$K$33)</f>
        <v>2.3397442460569868E-2</v>
      </c>
      <c r="R126" s="368">
        <f>+SUMIF(Puente!$A$3:$A$32,$O126,Puente!$F$3:$F$33)</f>
        <v>4.5714285714285714E-2</v>
      </c>
    </row>
    <row r="127" spans="15:18">
      <c r="O127" s="367">
        <v>2</v>
      </c>
      <c r="P127" s="364" t="s">
        <v>654</v>
      </c>
      <c r="Q127" s="368">
        <f>+SUMIF(Puente!$A$3:$A$32,$O127,Puente!$K$3:$K$33)</f>
        <v>6.0815483613783472E-2</v>
      </c>
      <c r="R127" s="368">
        <f>+SUMIF(Puente!$A$3:$A$32,$O127,Puente!$F$3:$F$33)</f>
        <v>0.16</v>
      </c>
    </row>
    <row r="128" spans="15:18">
      <c r="O128" s="367">
        <v>17</v>
      </c>
      <c r="P128" s="365" t="s">
        <v>653</v>
      </c>
      <c r="Q128" s="368">
        <f>+SUMIF(Puente!$A$3:$A$32,$O128,Puente!$K$3:$K$33)</f>
        <v>0.125</v>
      </c>
      <c r="R128" s="368">
        <f>+SUMIF(Puente!$A$3:$A$32,$O128,Puente!$F$3:$F$33)</f>
        <v>0.25</v>
      </c>
    </row>
    <row r="129" spans="15:18">
      <c r="O129" s="367">
        <v>19</v>
      </c>
      <c r="P129" s="364" t="s">
        <v>655</v>
      </c>
      <c r="Q129" s="368">
        <f>+SUMIF(Puente!$A$3:$A$32,$O129,Puente!$K$3:$K$33)</f>
        <v>0.21499999999999997</v>
      </c>
      <c r="R129" s="368">
        <f>+SUMIF(Puente!$A$3:$A$32,$O129,Puente!$F$3:$F$33)</f>
        <v>0.21499999999999997</v>
      </c>
    </row>
    <row r="130" spans="15:18">
      <c r="O130" s="367">
        <v>22</v>
      </c>
      <c r="P130" s="364" t="s">
        <v>656</v>
      </c>
      <c r="Q130" s="368">
        <f>+SUMIF(Puente!$A$3:$A$32,$O130,Puente!$K$3:$K$33)</f>
        <v>0.34749999999999998</v>
      </c>
      <c r="R130" s="368">
        <f>+SUMIF(Puente!$A$3:$A$32,$O130,Puente!$F$3:$F$33)</f>
        <v>0.57857142857142851</v>
      </c>
    </row>
    <row r="131" spans="15:18">
      <c r="O131" s="367">
        <v>23</v>
      </c>
      <c r="P131" s="366" t="s">
        <v>657</v>
      </c>
      <c r="Q131" s="368">
        <f>+SUMIF(Puente!$A$3:$A$32,$O131,Puente!$K$3:$K$33)</f>
        <v>5.5671320691573808E-2</v>
      </c>
      <c r="R131" s="368">
        <f>+SUMIF(Puente!$A$3:$A$32,$O131,Puente!$F$3:$F$33)</f>
        <v>0.16</v>
      </c>
    </row>
    <row r="132" spans="15:18">
      <c r="O132" s="367">
        <v>24</v>
      </c>
      <c r="P132" s="366" t="s">
        <v>658</v>
      </c>
      <c r="Q132" s="368">
        <f>+SUMIF(Puente!$A$3:$A$32,$O132,Puente!$K$3:$K$33)</f>
        <v>0.1737982929020665</v>
      </c>
      <c r="R132" s="368">
        <f>+SUMIF(Puente!$A$3:$A$32,$O132,Puente!$F$3:$F$33)</f>
        <v>0.1875</v>
      </c>
    </row>
    <row r="133" spans="15:18">
      <c r="O133" s="367">
        <v>25</v>
      </c>
      <c r="P133" s="364" t="s">
        <v>659</v>
      </c>
      <c r="Q133" s="368">
        <f>+SUMIF(Puente!$A$3:$A$32,$O133,Puente!$K$3:$K$33)</f>
        <v>0.1111111111111111</v>
      </c>
      <c r="R133" s="368">
        <f>+SUMIF(Puente!$A$3:$A$32,$O133,Puente!$F$3:$F$33)</f>
        <v>0.1111</v>
      </c>
    </row>
    <row r="134" spans="15:18">
      <c r="O134" s="367">
        <v>26</v>
      </c>
      <c r="P134" s="364" t="s">
        <v>660</v>
      </c>
      <c r="Q134" s="368">
        <f>+SUMIF(Puente!$A$3:$A$32,$O134,Puente!$K$3:$K$33)</f>
        <v>8.3333333333333329E-2</v>
      </c>
      <c r="R134" s="368">
        <f>+SUMIF(Puente!$A$3:$A$32,$O134,Puente!$F$3:$F$33)</f>
        <v>0.16669999999999999</v>
      </c>
    </row>
    <row r="135" spans="15:18">
      <c r="O135" s="367">
        <v>27</v>
      </c>
      <c r="P135" s="364" t="s">
        <v>661</v>
      </c>
      <c r="Q135" s="368">
        <f>+SUMIF(Puente!$A$3:$A$32,$O135,Puente!$K$3:$K$33)</f>
        <v>0.15759999999999999</v>
      </c>
      <c r="R135" s="368">
        <f>+SUMIF(Puente!$A$3:$A$32,$O135,Puente!$F$3:$F$33)</f>
        <v>0.15959999999999999</v>
      </c>
    </row>
    <row r="136" spans="15:18">
      <c r="O136" s="367">
        <v>28</v>
      </c>
      <c r="P136" s="364" t="s">
        <v>662</v>
      </c>
      <c r="Q136" s="368">
        <f>+SUMIF(Puente!$A$3:$A$32,$O136,Puente!$K$3:$K$33)</f>
        <v>0</v>
      </c>
      <c r="R136" s="368">
        <f>+SUMIF(Puente!$A$3:$A$32,$O136,Puente!$F$3:$F$33)</f>
        <v>0</v>
      </c>
    </row>
    <row r="137" spans="15:18">
      <c r="O137" s="367">
        <v>29</v>
      </c>
      <c r="P137" s="364" t="s">
        <v>663</v>
      </c>
      <c r="Q137" s="368">
        <f>+SUMIF(Puente!$A$3:$A$32,$O137,Puente!$K$3:$K$33)</f>
        <v>0.27650000000000002</v>
      </c>
      <c r="R137" s="368">
        <f>+SUMIF(Puente!$A$3:$A$32,$O137,Puente!$F$3:$F$33)</f>
        <v>0.35289999999999999</v>
      </c>
    </row>
    <row r="138" spans="15:18" ht="14.25" customHeight="1">
      <c r="O138" s="367">
        <v>30</v>
      </c>
      <c r="P138" s="364" t="s">
        <v>674</v>
      </c>
      <c r="Q138" s="368">
        <f>+SUMIF(Puente!$A$3:$A$32,$O138,Puente!$K$3:$K$33)</f>
        <v>0.48333333333333334</v>
      </c>
      <c r="R138" s="368">
        <f>+SUMIF(Puente!$A$3:$A$32,$O138,Puente!$F$3:$F$33)</f>
        <v>0.66669999999999996</v>
      </c>
    </row>
    <row r="139" spans="15:18">
      <c r="R139" s="322"/>
    </row>
    <row r="140" spans="15:18">
      <c r="R140" s="322"/>
    </row>
    <row r="141" spans="15:18">
      <c r="R141" s="322"/>
    </row>
    <row r="142" spans="15:18">
      <c r="R142" s="322"/>
    </row>
    <row r="143" spans="15:18">
      <c r="R143" s="322"/>
    </row>
    <row r="144" spans="15:18">
      <c r="R144" s="322"/>
    </row>
    <row r="145" spans="18:18">
      <c r="R145" s="322"/>
    </row>
    <row r="146" spans="18:18">
      <c r="R146" s="322"/>
    </row>
    <row r="147" spans="18:18">
      <c r="R147" s="322"/>
    </row>
    <row r="148" spans="18:18">
      <c r="R148" s="322"/>
    </row>
    <row r="149" spans="18:18">
      <c r="R149" s="322"/>
    </row>
    <row r="164" spans="16:17">
      <c r="Q164" s="61" t="s">
        <v>678</v>
      </c>
    </row>
    <row r="165" spans="16:17">
      <c r="P165" s="61" t="s">
        <v>675</v>
      </c>
      <c r="Q165" s="322">
        <f>+'1er trim'!O48</f>
        <v>0.3684595238095239</v>
      </c>
    </row>
    <row r="166" spans="16:17">
      <c r="P166" s="61" t="s">
        <v>677</v>
      </c>
      <c r="Q166" s="322">
        <f>+'1er trim'!N48</f>
        <v>0.32710201058152572</v>
      </c>
    </row>
    <row r="168" spans="16:17">
      <c r="Q168" s="61">
        <f>+Q166/Q165</f>
        <v>0.88775561342423581</v>
      </c>
    </row>
    <row r="184" spans="15:16">
      <c r="O184" s="61" t="s">
        <v>679</v>
      </c>
      <c r="P184" s="338">
        <v>0.37470238095238095</v>
      </c>
    </row>
    <row r="185" spans="15:16">
      <c r="O185" s="61" t="s">
        <v>680</v>
      </c>
      <c r="P185" s="343">
        <v>0.26134000000000007</v>
      </c>
    </row>
    <row r="186" spans="15:16">
      <c r="O186" s="61" t="s">
        <v>681</v>
      </c>
      <c r="P186" s="343">
        <v>0.15693666666666667</v>
      </c>
    </row>
    <row r="187" spans="15:16">
      <c r="O187" s="370" t="s">
        <v>682</v>
      </c>
      <c r="P187" s="348">
        <v>0.20963999999999997</v>
      </c>
    </row>
    <row r="188" spans="15:16">
      <c r="O188" s="370" t="s">
        <v>683</v>
      </c>
      <c r="P188" s="368">
        <v>1</v>
      </c>
    </row>
    <row r="201" spans="14:20" ht="45.75" thickBot="1">
      <c r="O201" s="1547" t="s">
        <v>769</v>
      </c>
      <c r="P201" s="1548"/>
      <c r="Q201" s="399" t="s">
        <v>675</v>
      </c>
      <c r="R201" s="399" t="s">
        <v>676</v>
      </c>
      <c r="S201" s="400" t="s">
        <v>770</v>
      </c>
      <c r="T201" s="392"/>
    </row>
    <row r="202" spans="14:20" ht="15" thickTop="1">
      <c r="O202" s="454">
        <v>1</v>
      </c>
      <c r="P202" s="263" t="s">
        <v>650</v>
      </c>
      <c r="Q202" s="401">
        <f>+SUMIF(Puente!$A$3:$A$32,O202,Puente!$F$3:$F$32)</f>
        <v>4.5714285714285714E-2</v>
      </c>
      <c r="R202" s="401">
        <f>+SUMIF(Puente!$A$3:$A$32,$O202,Puente!$K$3:$K$32)</f>
        <v>2.3397442460569868E-2</v>
      </c>
      <c r="S202" s="402">
        <f t="shared" ref="S202:S216" si="4">IF(R202&gt;Q202,100,+R202/Q202)</f>
        <v>0.51181905382496584</v>
      </c>
    </row>
    <row r="203" spans="14:20">
      <c r="O203" s="394">
        <v>2</v>
      </c>
      <c r="P203" s="267" t="s">
        <v>654</v>
      </c>
      <c r="Q203" s="401">
        <f>+SUMIF(Puente!$A$3:$A$32,O203,Puente!$F$3:$F$32)</f>
        <v>0.16</v>
      </c>
      <c r="R203" s="401">
        <f>+SUMIF(Puente!$A$3:$A$32,$O203,Puente!$K$3:$K$32)</f>
        <v>6.0815483613783472E-2</v>
      </c>
      <c r="S203" s="402">
        <f t="shared" si="4"/>
        <v>0.38009677258614671</v>
      </c>
    </row>
    <row r="204" spans="14:20" ht="15">
      <c r="N204" s="247"/>
      <c r="O204" s="393">
        <v>3</v>
      </c>
      <c r="P204" s="267" t="s">
        <v>771</v>
      </c>
      <c r="Q204" s="401">
        <f>+SUMIF(Puente!$A$3:$A$32,$O204,Puente!$F$3:$F$32)</f>
        <v>1</v>
      </c>
      <c r="R204" s="401">
        <f>+SUMIF(Puente!$A$3:$A$32,$O204,Puente!$K$3:$K$32)</f>
        <v>1</v>
      </c>
      <c r="S204" s="402">
        <f t="shared" si="4"/>
        <v>1</v>
      </c>
    </row>
    <row r="205" spans="14:20" ht="27.75" customHeight="1">
      <c r="N205" s="247"/>
      <c r="O205" s="393">
        <v>4</v>
      </c>
      <c r="P205" s="267" t="s">
        <v>765</v>
      </c>
      <c r="Q205" s="401">
        <f>+SUMIF(Puente!$A$3:$A$32,O205,Puente!$F$3:$F$32)</f>
        <v>1</v>
      </c>
      <c r="R205" s="401">
        <f>+SUMIF(Puente!$A$3:$A$32,$O205,Puente!$K$3:$K$32)</f>
        <v>1</v>
      </c>
      <c r="S205" s="402">
        <f t="shared" si="4"/>
        <v>1</v>
      </c>
    </row>
    <row r="206" spans="14:20" ht="28.5">
      <c r="N206" s="247"/>
      <c r="O206" s="393">
        <v>6</v>
      </c>
      <c r="P206" s="267" t="s">
        <v>766</v>
      </c>
      <c r="Q206" s="401">
        <f>+SUMIF(Puente!$A$3:$A$32,O206,Puente!$F$3:$F$32)</f>
        <v>1</v>
      </c>
      <c r="R206" s="401">
        <f>+SUMIF(Puente!$A$3:$A$32,$O206,Puente!$K$3:$K$32)</f>
        <v>1</v>
      </c>
      <c r="S206" s="402">
        <f t="shared" si="4"/>
        <v>1</v>
      </c>
    </row>
    <row r="207" spans="14:20" ht="15">
      <c r="N207" s="247"/>
      <c r="O207" s="393">
        <v>7</v>
      </c>
      <c r="P207" s="267" t="s">
        <v>767</v>
      </c>
      <c r="Q207" s="401">
        <f>+SUMIF(Puente!$A$3:$A$32,O207,Puente!$F$3:$F$32)</f>
        <v>1</v>
      </c>
      <c r="R207" s="401">
        <f>+SUMIF(Puente!$A$3:$A$32,$O207,Puente!$K$3:$K$32)</f>
        <v>1</v>
      </c>
      <c r="S207" s="402">
        <f t="shared" si="4"/>
        <v>1</v>
      </c>
    </row>
    <row r="208" spans="14:20" ht="15">
      <c r="N208" s="247"/>
      <c r="O208" s="393">
        <v>8</v>
      </c>
      <c r="P208" s="267" t="s">
        <v>768</v>
      </c>
      <c r="Q208" s="401">
        <f>+SUMIF(Puente!$A$3:$A$32,O208,Puente!$F$3:$F$32)</f>
        <v>1</v>
      </c>
      <c r="R208" s="401">
        <f>+SUMIF(Puente!$A$3:$A$32,$O208,Puente!$K$3:$K$32)</f>
        <v>1</v>
      </c>
      <c r="S208" s="402">
        <f t="shared" si="4"/>
        <v>1</v>
      </c>
    </row>
    <row r="209" spans="14:19" ht="15">
      <c r="N209" s="247"/>
      <c r="O209" s="393">
        <v>9</v>
      </c>
      <c r="P209" s="267" t="s">
        <v>773</v>
      </c>
      <c r="Q209" s="401">
        <f>+SUMIF(Puente!$A$3:$A$32,O209,Puente!$F$3:$F$32)</f>
        <v>1</v>
      </c>
      <c r="R209" s="401">
        <f>+SUMIF(Puente!$A$3:$A$32,$O209,Puente!$K$3:$K$32)</f>
        <v>1</v>
      </c>
      <c r="S209" s="402">
        <f t="shared" si="4"/>
        <v>1</v>
      </c>
    </row>
    <row r="210" spans="14:19" ht="15">
      <c r="N210" s="247"/>
      <c r="O210" s="393">
        <v>10</v>
      </c>
      <c r="P210" s="267" t="s">
        <v>772</v>
      </c>
      <c r="Q210" s="401">
        <f>+SUMIF(Puente!$A$3:$A$32,O210,Puente!$F$3:$F$32)</f>
        <v>1</v>
      </c>
      <c r="R210" s="401">
        <f>+SUMIF(Puente!$A$3:$A$32,$O210,Puente!$K$3:$K$32)</f>
        <v>1</v>
      </c>
      <c r="S210" s="402">
        <f t="shared" si="4"/>
        <v>1</v>
      </c>
    </row>
    <row r="211" spans="14:19" ht="15">
      <c r="N211" s="247"/>
      <c r="O211" s="393">
        <v>11</v>
      </c>
      <c r="P211" s="395" t="s">
        <v>774</v>
      </c>
      <c r="Q211" s="401">
        <f>+SUMIF(Puente!$A$3:$A$32,O211,Puente!$F$3:$F$32)</f>
        <v>1</v>
      </c>
      <c r="R211" s="401">
        <f>+SUMIF(Puente!$A$3:$A$32,$O211,Puente!$K$3:$K$32)</f>
        <v>0.7</v>
      </c>
      <c r="S211" s="402">
        <f t="shared" si="4"/>
        <v>0.7</v>
      </c>
    </row>
    <row r="212" spans="14:19">
      <c r="O212" s="394">
        <v>17</v>
      </c>
      <c r="P212" s="396" t="s">
        <v>653</v>
      </c>
      <c r="Q212" s="401">
        <f>+SUMIF(Puente!$A$3:$A$32,O212,Puente!$F$3:$F$32)</f>
        <v>0.25</v>
      </c>
      <c r="R212" s="401">
        <f>+SUMIF(Puente!$A$3:$A$32,$O212,Puente!$K$3:$K$32)</f>
        <v>0.125</v>
      </c>
      <c r="S212" s="402">
        <f t="shared" si="4"/>
        <v>0.5</v>
      </c>
    </row>
    <row r="213" spans="14:19">
      <c r="O213" s="394">
        <v>19</v>
      </c>
      <c r="P213" s="267" t="s">
        <v>655</v>
      </c>
      <c r="Q213" s="401">
        <f>+SUMIF(Puente!$A$3:$A$32,O213,Puente!$F$3:$F$32)</f>
        <v>0.21499999999999997</v>
      </c>
      <c r="R213" s="401">
        <f>+SUMIF(Puente!$A$3:$A$32,$O213,Puente!$K$3:$K$32)</f>
        <v>0.21499999999999997</v>
      </c>
      <c r="S213" s="402">
        <f t="shared" si="4"/>
        <v>1</v>
      </c>
    </row>
    <row r="214" spans="14:19">
      <c r="O214" s="394">
        <v>22</v>
      </c>
      <c r="P214" s="267" t="s">
        <v>656</v>
      </c>
      <c r="Q214" s="401">
        <f>+SUMIF(Puente!$A$3:$A$32,O214,Puente!$F$3:$F$32)</f>
        <v>0.57857142857142851</v>
      </c>
      <c r="R214" s="401">
        <f>+SUMIF(Puente!$A$3:$A$32,$O214,Puente!$K$3:$K$32)</f>
        <v>0.34749999999999998</v>
      </c>
      <c r="S214" s="402">
        <f t="shared" si="4"/>
        <v>0.60061728395061731</v>
      </c>
    </row>
    <row r="215" spans="14:19">
      <c r="O215" s="394">
        <v>23</v>
      </c>
      <c r="P215" s="397" t="s">
        <v>657</v>
      </c>
      <c r="Q215" s="401">
        <f>+SUMIF(Puente!$A$3:$A$32,O215,Puente!$F$3:$F$32)</f>
        <v>0.16</v>
      </c>
      <c r="R215" s="401">
        <f>+SUMIF(Puente!$A$3:$A$32,$O215,Puente!$K$3:$K$32)</f>
        <v>5.5671320691573808E-2</v>
      </c>
      <c r="S215" s="402">
        <f t="shared" si="4"/>
        <v>0.34794575432233632</v>
      </c>
    </row>
    <row r="216" spans="14:19">
      <c r="O216" s="394">
        <v>24</v>
      </c>
      <c r="P216" s="397" t="s">
        <v>658</v>
      </c>
      <c r="Q216" s="401">
        <f>+SUMIF(Puente!$A$3:$A$32,O216,Puente!$F$3:$F$32)</f>
        <v>0.1875</v>
      </c>
      <c r="R216" s="401">
        <f>+SUMIF(Puente!$A$3:$A$32,$O216,Puente!$K$3:$K$32)</f>
        <v>0.1737982929020665</v>
      </c>
      <c r="S216" s="402">
        <f t="shared" si="4"/>
        <v>0.92692422881102132</v>
      </c>
    </row>
    <row r="217" spans="14:19">
      <c r="O217" s="394">
        <v>25</v>
      </c>
      <c r="P217" s="267" t="s">
        <v>659</v>
      </c>
      <c r="Q217" s="401">
        <f>+SUMIF(Puente!$A$3:$A$32,O217,Puente!$F$3:$F$32)</f>
        <v>0.1111</v>
      </c>
      <c r="R217" s="401">
        <f>+SUMIF(Puente!$A$3:$A$32,$O217,Puente!$K$3:$K$32)</f>
        <v>0.1111111111111111</v>
      </c>
      <c r="S217" s="402">
        <f>IF(R217&gt;Q217,100%,+R217/Q217)</f>
        <v>1</v>
      </c>
    </row>
    <row r="218" spans="14:19">
      <c r="O218" s="394">
        <v>26</v>
      </c>
      <c r="P218" s="267" t="s">
        <v>660</v>
      </c>
      <c r="Q218" s="401">
        <f>+SUMIF(Puente!$A$3:$A$32,O218,Puente!$F$3:$F$32)</f>
        <v>0.16669999999999999</v>
      </c>
      <c r="R218" s="401">
        <f>+SUMIF(Puente!$A$3:$A$32,$O218,Puente!$K$3:$K$32)</f>
        <v>8.3333333333333329E-2</v>
      </c>
      <c r="S218" s="402">
        <f>IF(R218&gt;Q218,100,+R218/Q218)</f>
        <v>0.49990001999600081</v>
      </c>
    </row>
    <row r="219" spans="14:19">
      <c r="O219" s="394">
        <v>27</v>
      </c>
      <c r="P219" s="267" t="s">
        <v>661</v>
      </c>
      <c r="Q219" s="401">
        <f>+SUMIF(Puente!$A$3:$A$32,O219,Puente!$F$3:$F$32)</f>
        <v>0.15959999999999999</v>
      </c>
      <c r="R219" s="401">
        <f>+SUMIF(Puente!$A$3:$A$32,$O219,Puente!$K$3:$K$32)</f>
        <v>0.15759999999999999</v>
      </c>
      <c r="S219" s="402">
        <f>IF(R219&gt;Q219,100,+R219/Q219)</f>
        <v>0.98746867167919794</v>
      </c>
    </row>
    <row r="220" spans="14:19">
      <c r="O220" s="394">
        <v>28</v>
      </c>
      <c r="P220" s="267" t="s">
        <v>662</v>
      </c>
      <c r="Q220" s="401">
        <f>+SUMIF(Puente!$A$3:$A$32,O220,Puente!$F$3:$F$32)</f>
        <v>0</v>
      </c>
      <c r="R220" s="401">
        <f>+SUMIF(Puente!$A$3:$A$32,$O220,Puente!$K$3:$K$32)</f>
        <v>0</v>
      </c>
      <c r="S220" s="455"/>
    </row>
    <row r="221" spans="14:19">
      <c r="O221" s="394">
        <v>29</v>
      </c>
      <c r="P221" s="267" t="s">
        <v>663</v>
      </c>
      <c r="Q221" s="401">
        <f>+SUMIF(Puente!$A$3:$A$32,O221,Puente!$F$3:$F$32)</f>
        <v>0.35289999999999999</v>
      </c>
      <c r="R221" s="401">
        <f>+SUMIF(Puente!$A$3:$A$32,$O221,Puente!$K$3:$K$32)</f>
        <v>0.27650000000000002</v>
      </c>
      <c r="S221" s="402">
        <f>IF(R221&gt;Q221,100,+R221/Q221)</f>
        <v>0.78350807594219329</v>
      </c>
    </row>
    <row r="222" spans="14:19">
      <c r="O222" s="398">
        <v>30</v>
      </c>
      <c r="P222" s="289" t="s">
        <v>674</v>
      </c>
      <c r="Q222" s="403">
        <f>+SUMIF(Puente!$A$3:$A$32,O222,Puente!$F$3:$F$32)</f>
        <v>0.66669999999999996</v>
      </c>
      <c r="R222" s="403">
        <f>+SUMIF(Puente!$A$3:$A$32,$O222,Puente!$K$3:$K$32)</f>
        <v>0.48333333333333334</v>
      </c>
      <c r="S222" s="456">
        <f>IF(R222&gt;Q222,100,+R222/Q222)</f>
        <v>0.72496375181240946</v>
      </c>
    </row>
    <row r="223" spans="14:19">
      <c r="Q223" s="368"/>
      <c r="R223" s="368"/>
    </row>
    <row r="331" spans="16:17">
      <c r="P331" s="8" t="s">
        <v>650</v>
      </c>
      <c r="Q331" s="61" t="s">
        <v>937</v>
      </c>
    </row>
    <row r="332" spans="16:17">
      <c r="P332" s="364" t="s">
        <v>654</v>
      </c>
      <c r="Q332" s="61" t="s">
        <v>937</v>
      </c>
    </row>
    <row r="333" spans="16:17">
      <c r="P333" s="365" t="s">
        <v>653</v>
      </c>
      <c r="Q333" s="61" t="s">
        <v>937</v>
      </c>
    </row>
    <row r="334" spans="16:17">
      <c r="P334" s="364" t="s">
        <v>655</v>
      </c>
      <c r="Q334" s="370" t="s">
        <v>938</v>
      </c>
    </row>
    <row r="335" spans="16:17">
      <c r="P335" s="364" t="s">
        <v>656</v>
      </c>
      <c r="Q335" s="370" t="s">
        <v>939</v>
      </c>
    </row>
    <row r="336" spans="16:17">
      <c r="P336" s="459" t="s">
        <v>657</v>
      </c>
      <c r="Q336" s="458" t="s">
        <v>940</v>
      </c>
    </row>
    <row r="337" spans="16:17">
      <c r="P337" s="459" t="s">
        <v>658</v>
      </c>
      <c r="Q337" s="458" t="s">
        <v>941</v>
      </c>
    </row>
    <row r="338" spans="16:17">
      <c r="P338" s="457" t="s">
        <v>659</v>
      </c>
      <c r="Q338" s="458" t="s">
        <v>941</v>
      </c>
    </row>
    <row r="339" spans="16:17">
      <c r="P339" s="457" t="s">
        <v>660</v>
      </c>
      <c r="Q339" s="458" t="s">
        <v>941</v>
      </c>
    </row>
    <row r="340" spans="16:17">
      <c r="P340" s="457" t="s">
        <v>661</v>
      </c>
      <c r="Q340" s="458" t="s">
        <v>942</v>
      </c>
    </row>
    <row r="341" spans="16:17">
      <c r="P341" s="457" t="s">
        <v>662</v>
      </c>
      <c r="Q341" s="458" t="s">
        <v>943</v>
      </c>
    </row>
    <row r="342" spans="16:17">
      <c r="P342" s="457" t="s">
        <v>663</v>
      </c>
      <c r="Q342" s="458" t="s">
        <v>944</v>
      </c>
    </row>
    <row r="343" spans="16:17">
      <c r="P343" s="457" t="s">
        <v>674</v>
      </c>
      <c r="Q343" s="458" t="s">
        <v>944</v>
      </c>
    </row>
  </sheetData>
  <mergeCells count="9">
    <mergeCell ref="A1:G1"/>
    <mergeCell ref="A2:A3"/>
    <mergeCell ref="B2:D2"/>
    <mergeCell ref="E2:G2"/>
    <mergeCell ref="O201:P201"/>
    <mergeCell ref="A11:N11"/>
    <mergeCell ref="A42:N42"/>
    <mergeCell ref="A68:N68"/>
    <mergeCell ref="A85:N85"/>
  </mergeCells>
  <conditionalFormatting sqref="S202:S222">
    <cfRule type="iconSet" priority="1">
      <iconSet iconSet="3TrafficLights2">
        <cfvo type="percent" val="0"/>
        <cfvo type="num" val="0.6"/>
        <cfvo type="num" val="0.8"/>
      </iconSet>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W18"/>
  <sheetViews>
    <sheetView topLeftCell="A16" workbookViewId="0">
      <selection activeCell="C15" sqref="C15"/>
    </sheetView>
  </sheetViews>
  <sheetFormatPr baseColWidth="10" defaultRowHeight="14.25"/>
  <cols>
    <col min="1" max="1" width="11" style="61"/>
    <col min="2" max="2" width="39.625" style="61" customWidth="1"/>
    <col min="3" max="3" width="47.75" style="61" customWidth="1"/>
    <col min="4" max="4" width="14.25" style="61" customWidth="1"/>
    <col min="5" max="5" width="15.25" style="61" customWidth="1"/>
    <col min="6" max="8" width="11" style="61"/>
    <col min="9" max="9" width="12" style="61" bestFit="1" customWidth="1"/>
    <col min="10" max="12" width="11" style="61"/>
    <col min="13" max="13" width="43.375" style="61" customWidth="1"/>
    <col min="14" max="14" width="48.125" style="61" customWidth="1"/>
    <col min="15" max="16384" width="11" style="61"/>
  </cols>
  <sheetData>
    <row r="1" spans="1:23" ht="18">
      <c r="A1" s="1552" t="s">
        <v>149</v>
      </c>
      <c r="B1" s="1552"/>
      <c r="C1" s="1552"/>
      <c r="D1" s="1552"/>
      <c r="E1" s="1552"/>
      <c r="F1" s="1552"/>
      <c r="G1" s="1552"/>
      <c r="H1" s="1552"/>
      <c r="I1" s="1552"/>
      <c r="J1" s="1552"/>
      <c r="K1" s="1552"/>
      <c r="L1" s="1552"/>
      <c r="M1" s="1552"/>
      <c r="N1" s="885"/>
      <c r="O1" s="885"/>
      <c r="P1" s="885"/>
      <c r="Q1" s="885"/>
      <c r="R1" s="885"/>
      <c r="S1" s="885"/>
      <c r="T1" s="885"/>
      <c r="U1" s="885"/>
      <c r="V1" s="885"/>
      <c r="W1" s="885"/>
    </row>
    <row r="2" spans="1:23" ht="15.75">
      <c r="A2" s="1553" t="s">
        <v>1266</v>
      </c>
      <c r="B2" s="1553"/>
      <c r="C2" s="1553"/>
      <c r="D2" s="1553"/>
      <c r="E2" s="1553"/>
      <c r="F2" s="1553"/>
      <c r="G2" s="1553"/>
      <c r="H2" s="1553"/>
      <c r="I2" s="1553"/>
      <c r="J2" s="1553"/>
      <c r="K2" s="1553"/>
      <c r="L2" s="1553"/>
      <c r="M2" s="1553"/>
      <c r="N2" s="886"/>
      <c r="O2" s="886"/>
      <c r="P2" s="886"/>
      <c r="Q2" s="886"/>
      <c r="R2" s="886"/>
      <c r="S2" s="886"/>
      <c r="T2" s="886"/>
      <c r="U2" s="886"/>
      <c r="V2" s="886"/>
      <c r="W2" s="886"/>
    </row>
    <row r="3" spans="1:23">
      <c r="A3" s="62"/>
      <c r="B3" s="62"/>
      <c r="C3" s="62"/>
      <c r="D3" s="62"/>
      <c r="E3" s="62"/>
      <c r="F3" s="62"/>
      <c r="G3" s="62"/>
      <c r="H3" s="62"/>
      <c r="I3" s="62"/>
      <c r="J3" s="62"/>
      <c r="K3" s="62"/>
      <c r="L3" s="62"/>
      <c r="M3" s="62"/>
      <c r="N3" s="62"/>
      <c r="O3" s="62"/>
      <c r="P3" s="62"/>
      <c r="Q3" s="62"/>
      <c r="R3" s="62"/>
      <c r="S3" s="62"/>
      <c r="T3" s="62"/>
      <c r="U3" s="62"/>
      <c r="V3" s="62"/>
      <c r="W3" s="62"/>
    </row>
    <row r="4" spans="1:23" ht="18">
      <c r="A4" s="1552" t="s">
        <v>1351</v>
      </c>
      <c r="B4" s="1552"/>
      <c r="C4" s="1552"/>
      <c r="D4" s="1552"/>
      <c r="E4" s="1552"/>
      <c r="F4" s="1552"/>
      <c r="G4" s="1552"/>
      <c r="H4" s="1552"/>
      <c r="I4" s="1552"/>
      <c r="J4" s="1552"/>
      <c r="K4" s="1552"/>
      <c r="L4" s="1552"/>
      <c r="M4" s="1552"/>
      <c r="N4" s="885"/>
      <c r="O4" s="885"/>
      <c r="P4" s="885"/>
      <c r="Q4" s="885"/>
      <c r="R4" s="885"/>
      <c r="S4" s="885"/>
      <c r="T4" s="885"/>
      <c r="U4" s="885"/>
      <c r="V4" s="885"/>
      <c r="W4" s="885"/>
    </row>
    <row r="7" spans="1:23" ht="15">
      <c r="A7" s="1554" t="s">
        <v>1248</v>
      </c>
      <c r="B7" s="1556" t="s">
        <v>935</v>
      </c>
      <c r="C7" s="1556" t="s">
        <v>1267</v>
      </c>
      <c r="D7" s="1558" t="s">
        <v>1268</v>
      </c>
      <c r="E7" s="1420" t="s">
        <v>638</v>
      </c>
      <c r="F7" s="1420"/>
      <c r="G7" s="1420"/>
      <c r="H7" s="1420"/>
      <c r="I7" s="1420" t="s">
        <v>1304</v>
      </c>
      <c r="J7" s="1420"/>
      <c r="K7" s="1420"/>
      <c r="L7" s="1420"/>
      <c r="M7" s="1560" t="s">
        <v>950</v>
      </c>
    </row>
    <row r="8" spans="1:23" ht="27.75" thickBot="1">
      <c r="A8" s="1555"/>
      <c r="B8" s="1557"/>
      <c r="C8" s="1557"/>
      <c r="D8" s="1559"/>
      <c r="E8" s="1133" t="s">
        <v>144</v>
      </c>
      <c r="F8" s="634" t="s">
        <v>145</v>
      </c>
      <c r="G8" s="635" t="s">
        <v>146</v>
      </c>
      <c r="H8" s="1133" t="s">
        <v>147</v>
      </c>
      <c r="I8" s="1133" t="s">
        <v>144</v>
      </c>
      <c r="J8" s="634" t="s">
        <v>631</v>
      </c>
      <c r="K8" s="635" t="s">
        <v>643</v>
      </c>
      <c r="L8" s="1133" t="s">
        <v>633</v>
      </c>
      <c r="M8" s="1561"/>
    </row>
    <row r="9" spans="1:23" s="889" customFormat="1" ht="15.75" thickTop="1">
      <c r="A9" s="1562">
        <v>1</v>
      </c>
      <c r="B9" s="1564" t="s">
        <v>1269</v>
      </c>
      <c r="C9" s="1564" t="s">
        <v>1270</v>
      </c>
      <c r="D9" s="1566">
        <v>8354410000</v>
      </c>
      <c r="E9" s="887">
        <v>809367428.38000011</v>
      </c>
      <c r="F9" s="1568">
        <f>+E9/E10</f>
        <v>9.6879064874718882E-2</v>
      </c>
      <c r="G9" s="1550">
        <v>0.25</v>
      </c>
      <c r="H9" s="1575">
        <f>IF(G9=0,0,IF(F9&gt;G9,100%,F9/G9))</f>
        <v>0.38751625949887553</v>
      </c>
      <c r="I9" s="888">
        <v>2502126444.77</v>
      </c>
      <c r="J9" s="1577">
        <f>+I9/I10</f>
        <v>0.299497683830456</v>
      </c>
      <c r="K9" s="1579">
        <v>1</v>
      </c>
      <c r="L9" s="1571">
        <f>IF(K9=0,0,IF(J9&gt;K9,100%,J9/K9))</f>
        <v>0.299497683830456</v>
      </c>
      <c r="M9" s="1573" t="s">
        <v>1345</v>
      </c>
    </row>
    <row r="10" spans="1:23" s="889" customFormat="1" ht="15">
      <c r="A10" s="1563"/>
      <c r="B10" s="1565"/>
      <c r="C10" s="1565"/>
      <c r="D10" s="1567"/>
      <c r="E10" s="890">
        <f>+D9</f>
        <v>8354410000</v>
      </c>
      <c r="F10" s="1569"/>
      <c r="G10" s="1551"/>
      <c r="H10" s="1576"/>
      <c r="I10" s="891">
        <v>8354410000</v>
      </c>
      <c r="J10" s="1578"/>
      <c r="K10" s="1580"/>
      <c r="L10" s="1572"/>
      <c r="M10" s="1574"/>
    </row>
    <row r="11" spans="1:23" s="900" customFormat="1" ht="60">
      <c r="A11" s="892">
        <v>2</v>
      </c>
      <c r="B11" s="893" t="s">
        <v>1271</v>
      </c>
      <c r="C11" s="893" t="s">
        <v>1346</v>
      </c>
      <c r="D11" s="894">
        <v>20</v>
      </c>
      <c r="E11" s="895">
        <v>0</v>
      </c>
      <c r="F11" s="896">
        <f>IF(E11&gt;D11,100%,+E11/D11)</f>
        <v>0</v>
      </c>
      <c r="G11" s="896">
        <v>0</v>
      </c>
      <c r="H11" s="897">
        <f>IF(G11=0,0,IF(F11&gt;G11,100%,F11/G11))</f>
        <v>0</v>
      </c>
      <c r="I11" s="1129">
        <v>1</v>
      </c>
      <c r="J11" s="1129">
        <f>+F11+'[2]3er trim'!J11</f>
        <v>1</v>
      </c>
      <c r="K11" s="1129">
        <v>1</v>
      </c>
      <c r="L11" s="898">
        <f>IF(K11=0,0,IF(J11&gt;K11,100%,J11/K11))</f>
        <v>1</v>
      </c>
      <c r="M11" s="899" t="s">
        <v>1347</v>
      </c>
    </row>
    <row r="12" spans="1:23" s="889" customFormat="1" ht="15">
      <c r="A12" s="1562">
        <v>3</v>
      </c>
      <c r="B12" s="1564" t="s">
        <v>1272</v>
      </c>
      <c r="C12" s="1564" t="s">
        <v>1273</v>
      </c>
      <c r="D12" s="1566">
        <f>1339211000000*3.7%</f>
        <v>49550807000.000008</v>
      </c>
      <c r="E12" s="887">
        <v>7763680720.0499954</v>
      </c>
      <c r="F12" s="1570">
        <f>+E12/E13</f>
        <v>0.15668121651479852</v>
      </c>
      <c r="G12" s="1584">
        <v>0.25</v>
      </c>
      <c r="H12" s="1585">
        <f>IF(G12=0,0,IF(F12&gt;G12,100%,F12/G12))</f>
        <v>0.62672486605919409</v>
      </c>
      <c r="I12" s="888">
        <v>35908960176.879997</v>
      </c>
      <c r="J12" s="1577">
        <f>+I12/I13</f>
        <v>0.72468971447589126</v>
      </c>
      <c r="K12" s="1579">
        <v>1</v>
      </c>
      <c r="L12" s="1571">
        <f>IF(K12=0,0,IF(J12&gt;K12,100%,J12/K12))</f>
        <v>0.72468971447589126</v>
      </c>
      <c r="M12" s="1573" t="s">
        <v>1345</v>
      </c>
    </row>
    <row r="13" spans="1:23" s="889" customFormat="1" ht="15">
      <c r="A13" s="1563"/>
      <c r="B13" s="1565"/>
      <c r="C13" s="1565"/>
      <c r="D13" s="1567"/>
      <c r="E13" s="890">
        <f>+D12</f>
        <v>49550807000.000008</v>
      </c>
      <c r="F13" s="1569"/>
      <c r="G13" s="1551"/>
      <c r="H13" s="1576"/>
      <c r="I13" s="891">
        <v>49550807000.000008</v>
      </c>
      <c r="J13" s="1578"/>
      <c r="K13" s="1580"/>
      <c r="L13" s="1572"/>
      <c r="M13" s="1574"/>
    </row>
    <row r="14" spans="1:23" s="900" customFormat="1" ht="15">
      <c r="A14" s="892">
        <v>4</v>
      </c>
      <c r="B14" s="893" t="s">
        <v>1274</v>
      </c>
      <c r="C14" s="893" t="s">
        <v>1274</v>
      </c>
      <c r="D14" s="901">
        <v>0.8</v>
      </c>
      <c r="E14" s="902">
        <v>0</v>
      </c>
      <c r="F14" s="896">
        <f>IF(E14&gt;D14,100%,+E14/D14)</f>
        <v>0</v>
      </c>
      <c r="G14" s="896">
        <v>0</v>
      </c>
      <c r="H14" s="897">
        <f>IF(G14=0,0,IF(F14&gt;G14,100%,F14/G14))</f>
        <v>0</v>
      </c>
      <c r="I14" s="1129">
        <v>0.8571428571428571</v>
      </c>
      <c r="J14" s="1129">
        <f>+F14+'[2]3er trim'!J14</f>
        <v>1</v>
      </c>
      <c r="K14" s="1129">
        <v>1</v>
      </c>
      <c r="L14" s="898">
        <f t="shared" ref="L14:L16" si="0">IF(K14=0,0,IF(J14&gt;K14,100%,J14/K14))</f>
        <v>1</v>
      </c>
      <c r="M14" s="903"/>
    </row>
    <row r="15" spans="1:23" s="900" customFormat="1" ht="127.5">
      <c r="A15" s="892">
        <v>6</v>
      </c>
      <c r="B15" s="893" t="s">
        <v>936</v>
      </c>
      <c r="C15" s="893" t="s">
        <v>936</v>
      </c>
      <c r="D15" s="901">
        <v>0.9</v>
      </c>
      <c r="E15" s="902">
        <v>0.1</v>
      </c>
      <c r="F15" s="896">
        <f>+E15</f>
        <v>0.1</v>
      </c>
      <c r="G15" s="896">
        <v>1</v>
      </c>
      <c r="H15" s="897">
        <f>IF(G15=0,0,IF(F15&gt;G15,100%,F15/G15))</f>
        <v>0.1</v>
      </c>
      <c r="I15" s="1129">
        <v>0.1</v>
      </c>
      <c r="J15" s="1129">
        <f>+F15+'[2]3er trim'!J15</f>
        <v>0.1</v>
      </c>
      <c r="K15" s="1129">
        <v>1</v>
      </c>
      <c r="L15" s="1145">
        <f t="shared" si="0"/>
        <v>0.1</v>
      </c>
      <c r="M15" s="1146" t="s">
        <v>1348</v>
      </c>
    </row>
    <row r="16" spans="1:23" s="906" customFormat="1" ht="51">
      <c r="A16" s="892">
        <v>7</v>
      </c>
      <c r="B16" s="385" t="s">
        <v>1275</v>
      </c>
      <c r="C16" s="385" t="s">
        <v>1275</v>
      </c>
      <c r="D16" s="904" t="s">
        <v>1276</v>
      </c>
      <c r="E16" s="1147">
        <v>0.46842105263157896</v>
      </c>
      <c r="F16" s="905">
        <f>+E16</f>
        <v>0.46842105263157896</v>
      </c>
      <c r="G16" s="905">
        <v>1</v>
      </c>
      <c r="H16" s="897">
        <f>IF(G16=0,0,IF(F16&gt;G16,100%,F16/G16))</f>
        <v>0.46842105263157896</v>
      </c>
      <c r="I16" s="1129">
        <v>0.46842105263157896</v>
      </c>
      <c r="J16" s="1129">
        <f>+F16+'[2]3er trim'!J16</f>
        <v>0.46842105263157896</v>
      </c>
      <c r="K16" s="1129">
        <v>1</v>
      </c>
      <c r="L16" s="1145">
        <f t="shared" si="0"/>
        <v>0.46842105263157896</v>
      </c>
      <c r="M16" s="1148" t="s">
        <v>1349</v>
      </c>
      <c r="N16" s="1149"/>
    </row>
    <row r="17" spans="1:13" s="63" customFormat="1" ht="30">
      <c r="A17" s="1150">
        <v>9</v>
      </c>
      <c r="B17" s="920" t="s">
        <v>1277</v>
      </c>
      <c r="C17" s="920" t="s">
        <v>1277</v>
      </c>
      <c r="D17" s="1151">
        <v>20</v>
      </c>
      <c r="E17" s="1152"/>
      <c r="F17" s="1153">
        <v>0</v>
      </c>
      <c r="G17" s="1154">
        <v>0</v>
      </c>
      <c r="H17" s="1155">
        <f>IF(G17=0,0,IF(F17&gt;G17,100%,F17/G17))</f>
        <v>0</v>
      </c>
      <c r="I17" s="654">
        <v>1</v>
      </c>
      <c r="J17" s="654">
        <f>+F17+'[2]3er trim'!J17</f>
        <v>1</v>
      </c>
      <c r="K17" s="654">
        <v>1</v>
      </c>
      <c r="L17" s="1156">
        <f>IF(K17=0,0,IF(J17&gt;K17,100%,J17/K17))</f>
        <v>1</v>
      </c>
      <c r="M17" s="1157" t="s">
        <v>1350</v>
      </c>
    </row>
    <row r="18" spans="1:13" s="1158" customFormat="1" ht="15.75">
      <c r="C18" s="1581" t="s">
        <v>1278</v>
      </c>
      <c r="D18" s="1582"/>
      <c r="E18" s="1583"/>
      <c r="F18" s="1159">
        <f>AVERAGE(F9:F17)</f>
        <v>0.11742590486015662</v>
      </c>
      <c r="G18" s="1160">
        <f>AVERAGE(G9:G17)</f>
        <v>0.35714285714285715</v>
      </c>
      <c r="H18" s="1167"/>
      <c r="I18" s="1168"/>
      <c r="J18" s="1161">
        <f>AVERAGE(J9:J17)</f>
        <v>0.65608692156256088</v>
      </c>
      <c r="K18" s="1161">
        <f>AVERAGE(K9:K17)</f>
        <v>1</v>
      </c>
      <c r="L18" s="1162">
        <f>IF(K18=0,0,IF(J18&gt;K18,100%,J18/K18))</f>
        <v>0.65608692156256088</v>
      </c>
    </row>
  </sheetData>
  <mergeCells count="33">
    <mergeCell ref="C18:E18"/>
    <mergeCell ref="G12:G13"/>
    <mergeCell ref="H12:H13"/>
    <mergeCell ref="J12:J13"/>
    <mergeCell ref="K12:K13"/>
    <mergeCell ref="L12:L13"/>
    <mergeCell ref="M12:M13"/>
    <mergeCell ref="H9:H10"/>
    <mergeCell ref="J9:J10"/>
    <mergeCell ref="K9:K10"/>
    <mergeCell ref="L9:L10"/>
    <mergeCell ref="M9:M10"/>
    <mergeCell ref="A12:A13"/>
    <mergeCell ref="B12:B13"/>
    <mergeCell ref="C12:C13"/>
    <mergeCell ref="D12:D13"/>
    <mergeCell ref="F12:F13"/>
    <mergeCell ref="G9:G10"/>
    <mergeCell ref="A1:M1"/>
    <mergeCell ref="A2:M2"/>
    <mergeCell ref="A4:M4"/>
    <mergeCell ref="A7:A8"/>
    <mergeCell ref="B7:B8"/>
    <mergeCell ref="C7:C8"/>
    <mergeCell ref="D7:D8"/>
    <mergeCell ref="E7:H7"/>
    <mergeCell ref="I7:L7"/>
    <mergeCell ref="M7:M8"/>
    <mergeCell ref="A9:A10"/>
    <mergeCell ref="B9:B10"/>
    <mergeCell ref="C9:C10"/>
    <mergeCell ref="D9:D10"/>
    <mergeCell ref="F9:F10"/>
  </mergeCells>
  <conditionalFormatting sqref="L9">
    <cfRule type="iconSet" priority="13">
      <iconSet iconSet="3TrafficLights2">
        <cfvo type="percent" val="0"/>
        <cfvo type="num" val="0.6"/>
        <cfvo type="num" val="0.8"/>
      </iconSet>
    </cfRule>
  </conditionalFormatting>
  <conditionalFormatting sqref="L12">
    <cfRule type="iconSet" priority="12">
      <iconSet iconSet="3TrafficLights2">
        <cfvo type="percent" val="0"/>
        <cfvo type="num" val="0.6"/>
        <cfvo type="num" val="0.8"/>
      </iconSet>
    </cfRule>
  </conditionalFormatting>
  <conditionalFormatting sqref="L11">
    <cfRule type="iconSet" priority="11">
      <iconSet iconSet="3TrafficLights2">
        <cfvo type="percent" val="0"/>
        <cfvo type="num" val="0.6"/>
        <cfvo type="num" val="0.8"/>
      </iconSet>
    </cfRule>
  </conditionalFormatting>
  <conditionalFormatting sqref="L14:L16">
    <cfRule type="iconSet" priority="10">
      <iconSet iconSet="3TrafficLights2">
        <cfvo type="percent" val="0"/>
        <cfvo type="num" val="0.6"/>
        <cfvo type="num" val="0.8"/>
      </iconSet>
    </cfRule>
  </conditionalFormatting>
  <conditionalFormatting sqref="H18:I18">
    <cfRule type="iconSet" priority="14">
      <iconSet iconSet="3TrafficLights2">
        <cfvo type="percent" val="0"/>
        <cfvo type="num" val="0.6"/>
        <cfvo type="num" val="0.8"/>
      </iconSet>
    </cfRule>
  </conditionalFormatting>
  <conditionalFormatting sqref="H11">
    <cfRule type="iconSet" priority="9">
      <iconSet iconSet="3TrafficLights2">
        <cfvo type="percent" val="0"/>
        <cfvo type="num" val="0.6"/>
        <cfvo type="num" val="0.8"/>
      </iconSet>
    </cfRule>
  </conditionalFormatting>
  <conditionalFormatting sqref="H14">
    <cfRule type="iconSet" priority="8">
      <iconSet iconSet="3TrafficLights2">
        <cfvo type="percent" val="0"/>
        <cfvo type="num" val="0.6"/>
        <cfvo type="num" val="0.8"/>
      </iconSet>
    </cfRule>
  </conditionalFormatting>
  <conditionalFormatting sqref="H17">
    <cfRule type="iconSet" priority="7">
      <iconSet iconSet="3TrafficLights2">
        <cfvo type="percent" val="0"/>
        <cfvo type="num" val="0.6"/>
        <cfvo type="num" val="0.8"/>
      </iconSet>
    </cfRule>
  </conditionalFormatting>
  <conditionalFormatting sqref="H9">
    <cfRule type="iconSet" priority="6">
      <iconSet iconSet="3TrafficLights2">
        <cfvo type="percent" val="0"/>
        <cfvo type="num" val="0.6"/>
        <cfvo type="num" val="0.8"/>
      </iconSet>
    </cfRule>
  </conditionalFormatting>
  <conditionalFormatting sqref="H12">
    <cfRule type="iconSet" priority="5">
      <iconSet iconSet="3TrafficLights2">
        <cfvo type="percent" val="0"/>
        <cfvo type="num" val="0.6"/>
        <cfvo type="num" val="0.8"/>
      </iconSet>
    </cfRule>
  </conditionalFormatting>
  <conditionalFormatting sqref="L17">
    <cfRule type="iconSet" priority="4">
      <iconSet iconSet="3TrafficLights2">
        <cfvo type="percent" val="0"/>
        <cfvo type="num" val="0.6"/>
        <cfvo type="num" val="0.8"/>
      </iconSet>
    </cfRule>
  </conditionalFormatting>
  <conditionalFormatting sqref="H15">
    <cfRule type="iconSet" priority="3">
      <iconSet iconSet="3TrafficLights2">
        <cfvo type="percent" val="0"/>
        <cfvo type="num" val="0.6"/>
        <cfvo type="num" val="0.8"/>
      </iconSet>
    </cfRule>
  </conditionalFormatting>
  <conditionalFormatting sqref="H16">
    <cfRule type="iconSet" priority="2">
      <iconSet iconSet="3TrafficLights2">
        <cfvo type="percent" val="0"/>
        <cfvo type="num" val="0.6"/>
        <cfvo type="num" val="0.8"/>
      </iconSet>
    </cfRule>
  </conditionalFormatting>
  <conditionalFormatting sqref="L18">
    <cfRule type="iconSet" priority="1">
      <iconSet iconSet="3TrafficLights2">
        <cfvo type="percent" val="0"/>
        <cfvo type="num" val="0.6"/>
        <cfvo type="num" val="0.8"/>
      </iconSet>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AP70"/>
  <sheetViews>
    <sheetView topLeftCell="A55" workbookViewId="0">
      <selection activeCell="G79" sqref="G78:G79"/>
    </sheetView>
  </sheetViews>
  <sheetFormatPr baseColWidth="10" defaultRowHeight="12.75" outlineLevelCol="1"/>
  <cols>
    <col min="1" max="1" width="1.125" style="84" customWidth="1"/>
    <col min="2" max="2" width="9.5" style="88" customWidth="1"/>
    <col min="3" max="3" width="17.625" style="88" customWidth="1"/>
    <col min="4" max="4" width="32.875" style="86" customWidth="1"/>
    <col min="5" max="5" width="31.875" style="84" bestFit="1" customWidth="1"/>
    <col min="6" max="6" width="16.875" style="87" bestFit="1" customWidth="1"/>
    <col min="7" max="7" width="24.375" style="84" bestFit="1" customWidth="1"/>
    <col min="8" max="8" width="7.25" style="84" customWidth="1"/>
    <col min="9" max="9" width="8.875" style="84" customWidth="1"/>
    <col min="10" max="13" width="10.75" style="84" customWidth="1"/>
    <col min="14" max="14" width="11.75" style="82" hidden="1" customWidth="1"/>
    <col min="15" max="15" width="9.375" style="82" hidden="1" customWidth="1"/>
    <col min="16" max="31" width="2.625" style="82" hidden="1" customWidth="1" outlineLevel="1"/>
    <col min="32" max="32" width="2.625" style="83" hidden="1" customWidth="1" outlineLevel="1"/>
    <col min="33" max="33" width="2.625" style="82" hidden="1" customWidth="1" outlineLevel="1"/>
    <col min="34" max="34" width="2.625" style="83" hidden="1" customWidth="1" outlineLevel="1"/>
    <col min="35" max="35" width="2.625" style="82" hidden="1" customWidth="1" outlineLevel="1"/>
    <col min="36" max="36" width="2.625" style="83" hidden="1" customWidth="1" outlineLevel="1"/>
    <col min="37" max="37" width="2.625" style="82" hidden="1" customWidth="1" outlineLevel="1"/>
    <col min="38" max="38" width="0.125" style="88" hidden="1" customWidth="1"/>
    <col min="39" max="41" width="24.375" style="89" hidden="1" customWidth="1"/>
    <col min="42" max="42" width="24.375" style="89" customWidth="1"/>
    <col min="43" max="261" width="11" style="84"/>
    <col min="262" max="262" width="1.125" style="84" customWidth="1"/>
    <col min="263" max="263" width="19.375" style="84" bestFit="1" customWidth="1"/>
    <col min="264" max="264" width="27.875" style="84" bestFit="1" customWidth="1"/>
    <col min="265" max="265" width="36.25" style="84" customWidth="1"/>
    <col min="266" max="266" width="32.875" style="84" customWidth="1"/>
    <col min="267" max="267" width="31.875" style="84" bestFit="1" customWidth="1"/>
    <col min="268" max="268" width="16.875" style="84" bestFit="1" customWidth="1"/>
    <col min="269" max="269" width="24.375" style="84" bestFit="1" customWidth="1"/>
    <col min="270" max="270" width="1.375" style="84" bestFit="1" customWidth="1"/>
    <col min="271" max="271" width="1.25" style="84" bestFit="1" customWidth="1"/>
    <col min="272" max="272" width="1.375" style="84" bestFit="1" customWidth="1"/>
    <col min="273" max="273" width="1.25" style="84" bestFit="1" customWidth="1"/>
    <col min="274" max="274" width="1.375" style="84" bestFit="1" customWidth="1"/>
    <col min="275" max="275" width="1.25" style="84" bestFit="1" customWidth="1"/>
    <col min="276" max="276" width="1.375" style="84" bestFit="1" customWidth="1"/>
    <col min="277" max="277" width="1.25" style="84" bestFit="1" customWidth="1"/>
    <col min="278" max="278" width="1.375" style="84" bestFit="1" customWidth="1"/>
    <col min="279" max="279" width="1.25" style="84" bestFit="1" customWidth="1"/>
    <col min="280" max="280" width="1.375" style="84" bestFit="1" customWidth="1"/>
    <col min="281" max="281" width="1.25" style="84" bestFit="1" customWidth="1"/>
    <col min="282" max="282" width="1.375" style="84" bestFit="1" customWidth="1"/>
    <col min="283" max="283" width="1.25" style="84" bestFit="1" customWidth="1"/>
    <col min="284" max="284" width="1.375" style="84" bestFit="1" customWidth="1"/>
    <col min="285" max="285" width="1.25" style="84" bestFit="1" customWidth="1"/>
    <col min="286" max="286" width="1.375" style="84" bestFit="1" customWidth="1"/>
    <col min="287" max="287" width="1.25" style="84" bestFit="1" customWidth="1"/>
    <col min="288" max="288" width="1.375" style="84" bestFit="1" customWidth="1"/>
    <col min="289" max="289" width="1.25" style="84" bestFit="1" customWidth="1"/>
    <col min="290" max="290" width="1.375" style="84" bestFit="1" customWidth="1"/>
    <col min="291" max="291" width="1.25" style="84" bestFit="1" customWidth="1"/>
    <col min="292" max="292" width="1.375" style="84" bestFit="1" customWidth="1"/>
    <col min="293" max="293" width="1.25" style="84" bestFit="1" customWidth="1"/>
    <col min="294" max="294" width="0.125" style="84" customWidth="1"/>
    <col min="295" max="295" width="0" style="84" hidden="1" customWidth="1"/>
    <col min="296" max="517" width="11" style="84"/>
    <col min="518" max="518" width="1.125" style="84" customWidth="1"/>
    <col min="519" max="519" width="19.375" style="84" bestFit="1" customWidth="1"/>
    <col min="520" max="520" width="27.875" style="84" bestFit="1" customWidth="1"/>
    <col min="521" max="521" width="36.25" style="84" customWidth="1"/>
    <col min="522" max="522" width="32.875" style="84" customWidth="1"/>
    <col min="523" max="523" width="31.875" style="84" bestFit="1" customWidth="1"/>
    <col min="524" max="524" width="16.875" style="84" bestFit="1" customWidth="1"/>
    <col min="525" max="525" width="24.375" style="84" bestFit="1" customWidth="1"/>
    <col min="526" max="526" width="1.375" style="84" bestFit="1" customWidth="1"/>
    <col min="527" max="527" width="1.25" style="84" bestFit="1" customWidth="1"/>
    <col min="528" max="528" width="1.375" style="84" bestFit="1" customWidth="1"/>
    <col min="529" max="529" width="1.25" style="84" bestFit="1" customWidth="1"/>
    <col min="530" max="530" width="1.375" style="84" bestFit="1" customWidth="1"/>
    <col min="531" max="531" width="1.25" style="84" bestFit="1" customWidth="1"/>
    <col min="532" max="532" width="1.375" style="84" bestFit="1" customWidth="1"/>
    <col min="533" max="533" width="1.25" style="84" bestFit="1" customWidth="1"/>
    <col min="534" max="534" width="1.375" style="84" bestFit="1" customWidth="1"/>
    <col min="535" max="535" width="1.25" style="84" bestFit="1" customWidth="1"/>
    <col min="536" max="536" width="1.375" style="84" bestFit="1" customWidth="1"/>
    <col min="537" max="537" width="1.25" style="84" bestFit="1" customWidth="1"/>
    <col min="538" max="538" width="1.375" style="84" bestFit="1" customWidth="1"/>
    <col min="539" max="539" width="1.25" style="84" bestFit="1" customWidth="1"/>
    <col min="540" max="540" width="1.375" style="84" bestFit="1" customWidth="1"/>
    <col min="541" max="541" width="1.25" style="84" bestFit="1" customWidth="1"/>
    <col min="542" max="542" width="1.375" style="84" bestFit="1" customWidth="1"/>
    <col min="543" max="543" width="1.25" style="84" bestFit="1" customWidth="1"/>
    <col min="544" max="544" width="1.375" style="84" bestFit="1" customWidth="1"/>
    <col min="545" max="545" width="1.25" style="84" bestFit="1" customWidth="1"/>
    <col min="546" max="546" width="1.375" style="84" bestFit="1" customWidth="1"/>
    <col min="547" max="547" width="1.25" style="84" bestFit="1" customWidth="1"/>
    <col min="548" max="548" width="1.375" style="84" bestFit="1" customWidth="1"/>
    <col min="549" max="549" width="1.25" style="84" bestFit="1" customWidth="1"/>
    <col min="550" max="550" width="0.125" style="84" customWidth="1"/>
    <col min="551" max="551" width="0" style="84" hidden="1" customWidth="1"/>
    <col min="552" max="773" width="11" style="84"/>
    <col min="774" max="774" width="1.125" style="84" customWidth="1"/>
    <col min="775" max="775" width="19.375" style="84" bestFit="1" customWidth="1"/>
    <col min="776" max="776" width="27.875" style="84" bestFit="1" customWidth="1"/>
    <col min="777" max="777" width="36.25" style="84" customWidth="1"/>
    <col min="778" max="778" width="32.875" style="84" customWidth="1"/>
    <col min="779" max="779" width="31.875" style="84" bestFit="1" customWidth="1"/>
    <col min="780" max="780" width="16.875" style="84" bestFit="1" customWidth="1"/>
    <col min="781" max="781" width="24.375" style="84" bestFit="1" customWidth="1"/>
    <col min="782" max="782" width="1.375" style="84" bestFit="1" customWidth="1"/>
    <col min="783" max="783" width="1.25" style="84" bestFit="1" customWidth="1"/>
    <col min="784" max="784" width="1.375" style="84" bestFit="1" customWidth="1"/>
    <col min="785" max="785" width="1.25" style="84" bestFit="1" customWidth="1"/>
    <col min="786" max="786" width="1.375" style="84" bestFit="1" customWidth="1"/>
    <col min="787" max="787" width="1.25" style="84" bestFit="1" customWidth="1"/>
    <col min="788" max="788" width="1.375" style="84" bestFit="1" customWidth="1"/>
    <col min="789" max="789" width="1.25" style="84" bestFit="1" customWidth="1"/>
    <col min="790" max="790" width="1.375" style="84" bestFit="1" customWidth="1"/>
    <col min="791" max="791" width="1.25" style="84" bestFit="1" customWidth="1"/>
    <col min="792" max="792" width="1.375" style="84" bestFit="1" customWidth="1"/>
    <col min="793" max="793" width="1.25" style="84" bestFit="1" customWidth="1"/>
    <col min="794" max="794" width="1.375" style="84" bestFit="1" customWidth="1"/>
    <col min="795" max="795" width="1.25" style="84" bestFit="1" customWidth="1"/>
    <col min="796" max="796" width="1.375" style="84" bestFit="1" customWidth="1"/>
    <col min="797" max="797" width="1.25" style="84" bestFit="1" customWidth="1"/>
    <col min="798" max="798" width="1.375" style="84" bestFit="1" customWidth="1"/>
    <col min="799" max="799" width="1.25" style="84" bestFit="1" customWidth="1"/>
    <col min="800" max="800" width="1.375" style="84" bestFit="1" customWidth="1"/>
    <col min="801" max="801" width="1.25" style="84" bestFit="1" customWidth="1"/>
    <col min="802" max="802" width="1.375" style="84" bestFit="1" customWidth="1"/>
    <col min="803" max="803" width="1.25" style="84" bestFit="1" customWidth="1"/>
    <col min="804" max="804" width="1.375" style="84" bestFit="1" customWidth="1"/>
    <col min="805" max="805" width="1.25" style="84" bestFit="1" customWidth="1"/>
    <col min="806" max="806" width="0.125" style="84" customWidth="1"/>
    <col min="807" max="807" width="0" style="84" hidden="1" customWidth="1"/>
    <col min="808" max="1029" width="11" style="84"/>
    <col min="1030" max="1030" width="1.125" style="84" customWidth="1"/>
    <col min="1031" max="1031" width="19.375" style="84" bestFit="1" customWidth="1"/>
    <col min="1032" max="1032" width="27.875" style="84" bestFit="1" customWidth="1"/>
    <col min="1033" max="1033" width="36.25" style="84" customWidth="1"/>
    <col min="1034" max="1034" width="32.875" style="84" customWidth="1"/>
    <col min="1035" max="1035" width="31.875" style="84" bestFit="1" customWidth="1"/>
    <col min="1036" max="1036" width="16.875" style="84" bestFit="1" customWidth="1"/>
    <col min="1037" max="1037" width="24.375" style="84" bestFit="1" customWidth="1"/>
    <col min="1038" max="1038" width="1.375" style="84" bestFit="1" customWidth="1"/>
    <col min="1039" max="1039" width="1.25" style="84" bestFit="1" customWidth="1"/>
    <col min="1040" max="1040" width="1.375" style="84" bestFit="1" customWidth="1"/>
    <col min="1041" max="1041" width="1.25" style="84" bestFit="1" customWidth="1"/>
    <col min="1042" max="1042" width="1.375" style="84" bestFit="1" customWidth="1"/>
    <col min="1043" max="1043" width="1.25" style="84" bestFit="1" customWidth="1"/>
    <col min="1044" max="1044" width="1.375" style="84" bestFit="1" customWidth="1"/>
    <col min="1045" max="1045" width="1.25" style="84" bestFit="1" customWidth="1"/>
    <col min="1046" max="1046" width="1.375" style="84" bestFit="1" customWidth="1"/>
    <col min="1047" max="1047" width="1.25" style="84" bestFit="1" customWidth="1"/>
    <col min="1048" max="1048" width="1.375" style="84" bestFit="1" customWidth="1"/>
    <col min="1049" max="1049" width="1.25" style="84" bestFit="1" customWidth="1"/>
    <col min="1050" max="1050" width="1.375" style="84" bestFit="1" customWidth="1"/>
    <col min="1051" max="1051" width="1.25" style="84" bestFit="1" customWidth="1"/>
    <col min="1052" max="1052" width="1.375" style="84" bestFit="1" customWidth="1"/>
    <col min="1053" max="1053" width="1.25" style="84" bestFit="1" customWidth="1"/>
    <col min="1054" max="1054" width="1.375" style="84" bestFit="1" customWidth="1"/>
    <col min="1055" max="1055" width="1.25" style="84" bestFit="1" customWidth="1"/>
    <col min="1056" max="1056" width="1.375" style="84" bestFit="1" customWidth="1"/>
    <col min="1057" max="1057" width="1.25" style="84" bestFit="1" customWidth="1"/>
    <col min="1058" max="1058" width="1.375" style="84" bestFit="1" customWidth="1"/>
    <col min="1059" max="1059" width="1.25" style="84" bestFit="1" customWidth="1"/>
    <col min="1060" max="1060" width="1.375" style="84" bestFit="1" customWidth="1"/>
    <col min="1061" max="1061" width="1.25" style="84" bestFit="1" customWidth="1"/>
    <col min="1062" max="1062" width="0.125" style="84" customWidth="1"/>
    <col min="1063" max="1063" width="0" style="84" hidden="1" customWidth="1"/>
    <col min="1064" max="1285" width="11" style="84"/>
    <col min="1286" max="1286" width="1.125" style="84" customWidth="1"/>
    <col min="1287" max="1287" width="19.375" style="84" bestFit="1" customWidth="1"/>
    <col min="1288" max="1288" width="27.875" style="84" bestFit="1" customWidth="1"/>
    <col min="1289" max="1289" width="36.25" style="84" customWidth="1"/>
    <col min="1290" max="1290" width="32.875" style="84" customWidth="1"/>
    <col min="1291" max="1291" width="31.875" style="84" bestFit="1" customWidth="1"/>
    <col min="1292" max="1292" width="16.875" style="84" bestFit="1" customWidth="1"/>
    <col min="1293" max="1293" width="24.375" style="84" bestFit="1" customWidth="1"/>
    <col min="1294" max="1294" width="1.375" style="84" bestFit="1" customWidth="1"/>
    <col min="1295" max="1295" width="1.25" style="84" bestFit="1" customWidth="1"/>
    <col min="1296" max="1296" width="1.375" style="84" bestFit="1" customWidth="1"/>
    <col min="1297" max="1297" width="1.25" style="84" bestFit="1" customWidth="1"/>
    <col min="1298" max="1298" width="1.375" style="84" bestFit="1" customWidth="1"/>
    <col min="1299" max="1299" width="1.25" style="84" bestFit="1" customWidth="1"/>
    <col min="1300" max="1300" width="1.375" style="84" bestFit="1" customWidth="1"/>
    <col min="1301" max="1301" width="1.25" style="84" bestFit="1" customWidth="1"/>
    <col min="1302" max="1302" width="1.375" style="84" bestFit="1" customWidth="1"/>
    <col min="1303" max="1303" width="1.25" style="84" bestFit="1" customWidth="1"/>
    <col min="1304" max="1304" width="1.375" style="84" bestFit="1" customWidth="1"/>
    <col min="1305" max="1305" width="1.25" style="84" bestFit="1" customWidth="1"/>
    <col min="1306" max="1306" width="1.375" style="84" bestFit="1" customWidth="1"/>
    <col min="1307" max="1307" width="1.25" style="84" bestFit="1" customWidth="1"/>
    <col min="1308" max="1308" width="1.375" style="84" bestFit="1" customWidth="1"/>
    <col min="1309" max="1309" width="1.25" style="84" bestFit="1" customWidth="1"/>
    <col min="1310" max="1310" width="1.375" style="84" bestFit="1" customWidth="1"/>
    <col min="1311" max="1311" width="1.25" style="84" bestFit="1" customWidth="1"/>
    <col min="1312" max="1312" width="1.375" style="84" bestFit="1" customWidth="1"/>
    <col min="1313" max="1313" width="1.25" style="84" bestFit="1" customWidth="1"/>
    <col min="1314" max="1314" width="1.375" style="84" bestFit="1" customWidth="1"/>
    <col min="1315" max="1315" width="1.25" style="84" bestFit="1" customWidth="1"/>
    <col min="1316" max="1316" width="1.375" style="84" bestFit="1" customWidth="1"/>
    <col min="1317" max="1317" width="1.25" style="84" bestFit="1" customWidth="1"/>
    <col min="1318" max="1318" width="0.125" style="84" customWidth="1"/>
    <col min="1319" max="1319" width="0" style="84" hidden="1" customWidth="1"/>
    <col min="1320" max="1541" width="11" style="84"/>
    <col min="1542" max="1542" width="1.125" style="84" customWidth="1"/>
    <col min="1543" max="1543" width="19.375" style="84" bestFit="1" customWidth="1"/>
    <col min="1544" max="1544" width="27.875" style="84" bestFit="1" customWidth="1"/>
    <col min="1545" max="1545" width="36.25" style="84" customWidth="1"/>
    <col min="1546" max="1546" width="32.875" style="84" customWidth="1"/>
    <col min="1547" max="1547" width="31.875" style="84" bestFit="1" customWidth="1"/>
    <col min="1548" max="1548" width="16.875" style="84" bestFit="1" customWidth="1"/>
    <col min="1549" max="1549" width="24.375" style="84" bestFit="1" customWidth="1"/>
    <col min="1550" max="1550" width="1.375" style="84" bestFit="1" customWidth="1"/>
    <col min="1551" max="1551" width="1.25" style="84" bestFit="1" customWidth="1"/>
    <col min="1552" max="1552" width="1.375" style="84" bestFit="1" customWidth="1"/>
    <col min="1553" max="1553" width="1.25" style="84" bestFit="1" customWidth="1"/>
    <col min="1554" max="1554" width="1.375" style="84" bestFit="1" customWidth="1"/>
    <col min="1555" max="1555" width="1.25" style="84" bestFit="1" customWidth="1"/>
    <col min="1556" max="1556" width="1.375" style="84" bestFit="1" customWidth="1"/>
    <col min="1557" max="1557" width="1.25" style="84" bestFit="1" customWidth="1"/>
    <col min="1558" max="1558" width="1.375" style="84" bestFit="1" customWidth="1"/>
    <col min="1559" max="1559" width="1.25" style="84" bestFit="1" customWidth="1"/>
    <col min="1560" max="1560" width="1.375" style="84" bestFit="1" customWidth="1"/>
    <col min="1561" max="1561" width="1.25" style="84" bestFit="1" customWidth="1"/>
    <col min="1562" max="1562" width="1.375" style="84" bestFit="1" customWidth="1"/>
    <col min="1563" max="1563" width="1.25" style="84" bestFit="1" customWidth="1"/>
    <col min="1564" max="1564" width="1.375" style="84" bestFit="1" customWidth="1"/>
    <col min="1565" max="1565" width="1.25" style="84" bestFit="1" customWidth="1"/>
    <col min="1566" max="1566" width="1.375" style="84" bestFit="1" customWidth="1"/>
    <col min="1567" max="1567" width="1.25" style="84" bestFit="1" customWidth="1"/>
    <col min="1568" max="1568" width="1.375" style="84" bestFit="1" customWidth="1"/>
    <col min="1569" max="1569" width="1.25" style="84" bestFit="1" customWidth="1"/>
    <col min="1570" max="1570" width="1.375" style="84" bestFit="1" customWidth="1"/>
    <col min="1571" max="1571" width="1.25" style="84" bestFit="1" customWidth="1"/>
    <col min="1572" max="1572" width="1.375" style="84" bestFit="1" customWidth="1"/>
    <col min="1573" max="1573" width="1.25" style="84" bestFit="1" customWidth="1"/>
    <col min="1574" max="1574" width="0.125" style="84" customWidth="1"/>
    <col min="1575" max="1575" width="0" style="84" hidden="1" customWidth="1"/>
    <col min="1576" max="1797" width="11" style="84"/>
    <col min="1798" max="1798" width="1.125" style="84" customWidth="1"/>
    <col min="1799" max="1799" width="19.375" style="84" bestFit="1" customWidth="1"/>
    <col min="1800" max="1800" width="27.875" style="84" bestFit="1" customWidth="1"/>
    <col min="1801" max="1801" width="36.25" style="84" customWidth="1"/>
    <col min="1802" max="1802" width="32.875" style="84" customWidth="1"/>
    <col min="1803" max="1803" width="31.875" style="84" bestFit="1" customWidth="1"/>
    <col min="1804" max="1804" width="16.875" style="84" bestFit="1" customWidth="1"/>
    <col min="1805" max="1805" width="24.375" style="84" bestFit="1" customWidth="1"/>
    <col min="1806" max="1806" width="1.375" style="84" bestFit="1" customWidth="1"/>
    <col min="1807" max="1807" width="1.25" style="84" bestFit="1" customWidth="1"/>
    <col min="1808" max="1808" width="1.375" style="84" bestFit="1" customWidth="1"/>
    <col min="1809" max="1809" width="1.25" style="84" bestFit="1" customWidth="1"/>
    <col min="1810" max="1810" width="1.375" style="84" bestFit="1" customWidth="1"/>
    <col min="1811" max="1811" width="1.25" style="84" bestFit="1" customWidth="1"/>
    <col min="1812" max="1812" width="1.375" style="84" bestFit="1" customWidth="1"/>
    <col min="1813" max="1813" width="1.25" style="84" bestFit="1" customWidth="1"/>
    <col min="1814" max="1814" width="1.375" style="84" bestFit="1" customWidth="1"/>
    <col min="1815" max="1815" width="1.25" style="84" bestFit="1" customWidth="1"/>
    <col min="1816" max="1816" width="1.375" style="84" bestFit="1" customWidth="1"/>
    <col min="1817" max="1817" width="1.25" style="84" bestFit="1" customWidth="1"/>
    <col min="1818" max="1818" width="1.375" style="84" bestFit="1" customWidth="1"/>
    <col min="1819" max="1819" width="1.25" style="84" bestFit="1" customWidth="1"/>
    <col min="1820" max="1820" width="1.375" style="84" bestFit="1" customWidth="1"/>
    <col min="1821" max="1821" width="1.25" style="84" bestFit="1" customWidth="1"/>
    <col min="1822" max="1822" width="1.375" style="84" bestFit="1" customWidth="1"/>
    <col min="1823" max="1823" width="1.25" style="84" bestFit="1" customWidth="1"/>
    <col min="1824" max="1824" width="1.375" style="84" bestFit="1" customWidth="1"/>
    <col min="1825" max="1825" width="1.25" style="84" bestFit="1" customWidth="1"/>
    <col min="1826" max="1826" width="1.375" style="84" bestFit="1" customWidth="1"/>
    <col min="1827" max="1827" width="1.25" style="84" bestFit="1" customWidth="1"/>
    <col min="1828" max="1828" width="1.375" style="84" bestFit="1" customWidth="1"/>
    <col min="1829" max="1829" width="1.25" style="84" bestFit="1" customWidth="1"/>
    <col min="1830" max="1830" width="0.125" style="84" customWidth="1"/>
    <col min="1831" max="1831" width="0" style="84" hidden="1" customWidth="1"/>
    <col min="1832" max="2053" width="11" style="84"/>
    <col min="2054" max="2054" width="1.125" style="84" customWidth="1"/>
    <col min="2055" max="2055" width="19.375" style="84" bestFit="1" customWidth="1"/>
    <col min="2056" max="2056" width="27.875" style="84" bestFit="1" customWidth="1"/>
    <col min="2057" max="2057" width="36.25" style="84" customWidth="1"/>
    <col min="2058" max="2058" width="32.875" style="84" customWidth="1"/>
    <col min="2059" max="2059" width="31.875" style="84" bestFit="1" customWidth="1"/>
    <col min="2060" max="2060" width="16.875" style="84" bestFit="1" customWidth="1"/>
    <col min="2061" max="2061" width="24.375" style="84" bestFit="1" customWidth="1"/>
    <col min="2062" max="2062" width="1.375" style="84" bestFit="1" customWidth="1"/>
    <col min="2063" max="2063" width="1.25" style="84" bestFit="1" customWidth="1"/>
    <col min="2064" max="2064" width="1.375" style="84" bestFit="1" customWidth="1"/>
    <col min="2065" max="2065" width="1.25" style="84" bestFit="1" customWidth="1"/>
    <col min="2066" max="2066" width="1.375" style="84" bestFit="1" customWidth="1"/>
    <col min="2067" max="2067" width="1.25" style="84" bestFit="1" customWidth="1"/>
    <col min="2068" max="2068" width="1.375" style="84" bestFit="1" customWidth="1"/>
    <col min="2069" max="2069" width="1.25" style="84" bestFit="1" customWidth="1"/>
    <col min="2070" max="2070" width="1.375" style="84" bestFit="1" customWidth="1"/>
    <col min="2071" max="2071" width="1.25" style="84" bestFit="1" customWidth="1"/>
    <col min="2072" max="2072" width="1.375" style="84" bestFit="1" customWidth="1"/>
    <col min="2073" max="2073" width="1.25" style="84" bestFit="1" customWidth="1"/>
    <col min="2074" max="2074" width="1.375" style="84" bestFit="1" customWidth="1"/>
    <col min="2075" max="2075" width="1.25" style="84" bestFit="1" customWidth="1"/>
    <col min="2076" max="2076" width="1.375" style="84" bestFit="1" customWidth="1"/>
    <col min="2077" max="2077" width="1.25" style="84" bestFit="1" customWidth="1"/>
    <col min="2078" max="2078" width="1.375" style="84" bestFit="1" customWidth="1"/>
    <col min="2079" max="2079" width="1.25" style="84" bestFit="1" customWidth="1"/>
    <col min="2080" max="2080" width="1.375" style="84" bestFit="1" customWidth="1"/>
    <col min="2081" max="2081" width="1.25" style="84" bestFit="1" customWidth="1"/>
    <col min="2082" max="2082" width="1.375" style="84" bestFit="1" customWidth="1"/>
    <col min="2083" max="2083" width="1.25" style="84" bestFit="1" customWidth="1"/>
    <col min="2084" max="2084" width="1.375" style="84" bestFit="1" customWidth="1"/>
    <col min="2085" max="2085" width="1.25" style="84" bestFit="1" customWidth="1"/>
    <col min="2086" max="2086" width="0.125" style="84" customWidth="1"/>
    <col min="2087" max="2087" width="0" style="84" hidden="1" customWidth="1"/>
    <col min="2088" max="2309" width="11" style="84"/>
    <col min="2310" max="2310" width="1.125" style="84" customWidth="1"/>
    <col min="2311" max="2311" width="19.375" style="84" bestFit="1" customWidth="1"/>
    <col min="2312" max="2312" width="27.875" style="84" bestFit="1" customWidth="1"/>
    <col min="2313" max="2313" width="36.25" style="84" customWidth="1"/>
    <col min="2314" max="2314" width="32.875" style="84" customWidth="1"/>
    <col min="2315" max="2315" width="31.875" style="84" bestFit="1" customWidth="1"/>
    <col min="2316" max="2316" width="16.875" style="84" bestFit="1" customWidth="1"/>
    <col min="2317" max="2317" width="24.375" style="84" bestFit="1" customWidth="1"/>
    <col min="2318" max="2318" width="1.375" style="84" bestFit="1" customWidth="1"/>
    <col min="2319" max="2319" width="1.25" style="84" bestFit="1" customWidth="1"/>
    <col min="2320" max="2320" width="1.375" style="84" bestFit="1" customWidth="1"/>
    <col min="2321" max="2321" width="1.25" style="84" bestFit="1" customWidth="1"/>
    <col min="2322" max="2322" width="1.375" style="84" bestFit="1" customWidth="1"/>
    <col min="2323" max="2323" width="1.25" style="84" bestFit="1" customWidth="1"/>
    <col min="2324" max="2324" width="1.375" style="84" bestFit="1" customWidth="1"/>
    <col min="2325" max="2325" width="1.25" style="84" bestFit="1" customWidth="1"/>
    <col min="2326" max="2326" width="1.375" style="84" bestFit="1" customWidth="1"/>
    <col min="2327" max="2327" width="1.25" style="84" bestFit="1" customWidth="1"/>
    <col min="2328" max="2328" width="1.375" style="84" bestFit="1" customWidth="1"/>
    <col min="2329" max="2329" width="1.25" style="84" bestFit="1" customWidth="1"/>
    <col min="2330" max="2330" width="1.375" style="84" bestFit="1" customWidth="1"/>
    <col min="2331" max="2331" width="1.25" style="84" bestFit="1" customWidth="1"/>
    <col min="2332" max="2332" width="1.375" style="84" bestFit="1" customWidth="1"/>
    <col min="2333" max="2333" width="1.25" style="84" bestFit="1" customWidth="1"/>
    <col min="2334" max="2334" width="1.375" style="84" bestFit="1" customWidth="1"/>
    <col min="2335" max="2335" width="1.25" style="84" bestFit="1" customWidth="1"/>
    <col min="2336" max="2336" width="1.375" style="84" bestFit="1" customWidth="1"/>
    <col min="2337" max="2337" width="1.25" style="84" bestFit="1" customWidth="1"/>
    <col min="2338" max="2338" width="1.375" style="84" bestFit="1" customWidth="1"/>
    <col min="2339" max="2339" width="1.25" style="84" bestFit="1" customWidth="1"/>
    <col min="2340" max="2340" width="1.375" style="84" bestFit="1" customWidth="1"/>
    <col min="2341" max="2341" width="1.25" style="84" bestFit="1" customWidth="1"/>
    <col min="2342" max="2342" width="0.125" style="84" customWidth="1"/>
    <col min="2343" max="2343" width="0" style="84" hidden="1" customWidth="1"/>
    <col min="2344" max="2565" width="11" style="84"/>
    <col min="2566" max="2566" width="1.125" style="84" customWidth="1"/>
    <col min="2567" max="2567" width="19.375" style="84" bestFit="1" customWidth="1"/>
    <col min="2568" max="2568" width="27.875" style="84" bestFit="1" customWidth="1"/>
    <col min="2569" max="2569" width="36.25" style="84" customWidth="1"/>
    <col min="2570" max="2570" width="32.875" style="84" customWidth="1"/>
    <col min="2571" max="2571" width="31.875" style="84" bestFit="1" customWidth="1"/>
    <col min="2572" max="2572" width="16.875" style="84" bestFit="1" customWidth="1"/>
    <col min="2573" max="2573" width="24.375" style="84" bestFit="1" customWidth="1"/>
    <col min="2574" max="2574" width="1.375" style="84" bestFit="1" customWidth="1"/>
    <col min="2575" max="2575" width="1.25" style="84" bestFit="1" customWidth="1"/>
    <col min="2576" max="2576" width="1.375" style="84" bestFit="1" customWidth="1"/>
    <col min="2577" max="2577" width="1.25" style="84" bestFit="1" customWidth="1"/>
    <col min="2578" max="2578" width="1.375" style="84" bestFit="1" customWidth="1"/>
    <col min="2579" max="2579" width="1.25" style="84" bestFit="1" customWidth="1"/>
    <col min="2580" max="2580" width="1.375" style="84" bestFit="1" customWidth="1"/>
    <col min="2581" max="2581" width="1.25" style="84" bestFit="1" customWidth="1"/>
    <col min="2582" max="2582" width="1.375" style="84" bestFit="1" customWidth="1"/>
    <col min="2583" max="2583" width="1.25" style="84" bestFit="1" customWidth="1"/>
    <col min="2584" max="2584" width="1.375" style="84" bestFit="1" customWidth="1"/>
    <col min="2585" max="2585" width="1.25" style="84" bestFit="1" customWidth="1"/>
    <col min="2586" max="2586" width="1.375" style="84" bestFit="1" customWidth="1"/>
    <col min="2587" max="2587" width="1.25" style="84" bestFit="1" customWidth="1"/>
    <col min="2588" max="2588" width="1.375" style="84" bestFit="1" customWidth="1"/>
    <col min="2589" max="2589" width="1.25" style="84" bestFit="1" customWidth="1"/>
    <col min="2590" max="2590" width="1.375" style="84" bestFit="1" customWidth="1"/>
    <col min="2591" max="2591" width="1.25" style="84" bestFit="1" customWidth="1"/>
    <col min="2592" max="2592" width="1.375" style="84" bestFit="1" customWidth="1"/>
    <col min="2593" max="2593" width="1.25" style="84" bestFit="1" customWidth="1"/>
    <col min="2594" max="2594" width="1.375" style="84" bestFit="1" customWidth="1"/>
    <col min="2595" max="2595" width="1.25" style="84" bestFit="1" customWidth="1"/>
    <col min="2596" max="2596" width="1.375" style="84" bestFit="1" customWidth="1"/>
    <col min="2597" max="2597" width="1.25" style="84" bestFit="1" customWidth="1"/>
    <col min="2598" max="2598" width="0.125" style="84" customWidth="1"/>
    <col min="2599" max="2599" width="0" style="84" hidden="1" customWidth="1"/>
    <col min="2600" max="2821" width="11" style="84"/>
    <col min="2822" max="2822" width="1.125" style="84" customWidth="1"/>
    <col min="2823" max="2823" width="19.375" style="84" bestFit="1" customWidth="1"/>
    <col min="2824" max="2824" width="27.875" style="84" bestFit="1" customWidth="1"/>
    <col min="2825" max="2825" width="36.25" style="84" customWidth="1"/>
    <col min="2826" max="2826" width="32.875" style="84" customWidth="1"/>
    <col min="2827" max="2827" width="31.875" style="84" bestFit="1" customWidth="1"/>
    <col min="2828" max="2828" width="16.875" style="84" bestFit="1" customWidth="1"/>
    <col min="2829" max="2829" width="24.375" style="84" bestFit="1" customWidth="1"/>
    <col min="2830" max="2830" width="1.375" style="84" bestFit="1" customWidth="1"/>
    <col min="2831" max="2831" width="1.25" style="84" bestFit="1" customWidth="1"/>
    <col min="2832" max="2832" width="1.375" style="84" bestFit="1" customWidth="1"/>
    <col min="2833" max="2833" width="1.25" style="84" bestFit="1" customWidth="1"/>
    <col min="2834" max="2834" width="1.375" style="84" bestFit="1" customWidth="1"/>
    <col min="2835" max="2835" width="1.25" style="84" bestFit="1" customWidth="1"/>
    <col min="2836" max="2836" width="1.375" style="84" bestFit="1" customWidth="1"/>
    <col min="2837" max="2837" width="1.25" style="84" bestFit="1" customWidth="1"/>
    <col min="2838" max="2838" width="1.375" style="84" bestFit="1" customWidth="1"/>
    <col min="2839" max="2839" width="1.25" style="84" bestFit="1" customWidth="1"/>
    <col min="2840" max="2840" width="1.375" style="84" bestFit="1" customWidth="1"/>
    <col min="2841" max="2841" width="1.25" style="84" bestFit="1" customWidth="1"/>
    <col min="2842" max="2842" width="1.375" style="84" bestFit="1" customWidth="1"/>
    <col min="2843" max="2843" width="1.25" style="84" bestFit="1" customWidth="1"/>
    <col min="2844" max="2844" width="1.375" style="84" bestFit="1" customWidth="1"/>
    <col min="2845" max="2845" width="1.25" style="84" bestFit="1" customWidth="1"/>
    <col min="2846" max="2846" width="1.375" style="84" bestFit="1" customWidth="1"/>
    <col min="2847" max="2847" width="1.25" style="84" bestFit="1" customWidth="1"/>
    <col min="2848" max="2848" width="1.375" style="84" bestFit="1" customWidth="1"/>
    <col min="2849" max="2849" width="1.25" style="84" bestFit="1" customWidth="1"/>
    <col min="2850" max="2850" width="1.375" style="84" bestFit="1" customWidth="1"/>
    <col min="2851" max="2851" width="1.25" style="84" bestFit="1" customWidth="1"/>
    <col min="2852" max="2852" width="1.375" style="84" bestFit="1" customWidth="1"/>
    <col min="2853" max="2853" width="1.25" style="84" bestFit="1" customWidth="1"/>
    <col min="2854" max="2854" width="0.125" style="84" customWidth="1"/>
    <col min="2855" max="2855" width="0" style="84" hidden="1" customWidth="1"/>
    <col min="2856" max="3077" width="11" style="84"/>
    <col min="3078" max="3078" width="1.125" style="84" customWidth="1"/>
    <col min="3079" max="3079" width="19.375" style="84" bestFit="1" customWidth="1"/>
    <col min="3080" max="3080" width="27.875" style="84" bestFit="1" customWidth="1"/>
    <col min="3081" max="3081" width="36.25" style="84" customWidth="1"/>
    <col min="3082" max="3082" width="32.875" style="84" customWidth="1"/>
    <col min="3083" max="3083" width="31.875" style="84" bestFit="1" customWidth="1"/>
    <col min="3084" max="3084" width="16.875" style="84" bestFit="1" customWidth="1"/>
    <col min="3085" max="3085" width="24.375" style="84" bestFit="1" customWidth="1"/>
    <col min="3086" max="3086" width="1.375" style="84" bestFit="1" customWidth="1"/>
    <col min="3087" max="3087" width="1.25" style="84" bestFit="1" customWidth="1"/>
    <col min="3088" max="3088" width="1.375" style="84" bestFit="1" customWidth="1"/>
    <col min="3089" max="3089" width="1.25" style="84" bestFit="1" customWidth="1"/>
    <col min="3090" max="3090" width="1.375" style="84" bestFit="1" customWidth="1"/>
    <col min="3091" max="3091" width="1.25" style="84" bestFit="1" customWidth="1"/>
    <col min="3092" max="3092" width="1.375" style="84" bestFit="1" customWidth="1"/>
    <col min="3093" max="3093" width="1.25" style="84" bestFit="1" customWidth="1"/>
    <col min="3094" max="3094" width="1.375" style="84" bestFit="1" customWidth="1"/>
    <col min="3095" max="3095" width="1.25" style="84" bestFit="1" customWidth="1"/>
    <col min="3096" max="3096" width="1.375" style="84" bestFit="1" customWidth="1"/>
    <col min="3097" max="3097" width="1.25" style="84" bestFit="1" customWidth="1"/>
    <col min="3098" max="3098" width="1.375" style="84" bestFit="1" customWidth="1"/>
    <col min="3099" max="3099" width="1.25" style="84" bestFit="1" customWidth="1"/>
    <col min="3100" max="3100" width="1.375" style="84" bestFit="1" customWidth="1"/>
    <col min="3101" max="3101" width="1.25" style="84" bestFit="1" customWidth="1"/>
    <col min="3102" max="3102" width="1.375" style="84" bestFit="1" customWidth="1"/>
    <col min="3103" max="3103" width="1.25" style="84" bestFit="1" customWidth="1"/>
    <col min="3104" max="3104" width="1.375" style="84" bestFit="1" customWidth="1"/>
    <col min="3105" max="3105" width="1.25" style="84" bestFit="1" customWidth="1"/>
    <col min="3106" max="3106" width="1.375" style="84" bestFit="1" customWidth="1"/>
    <col min="3107" max="3107" width="1.25" style="84" bestFit="1" customWidth="1"/>
    <col min="3108" max="3108" width="1.375" style="84" bestFit="1" customWidth="1"/>
    <col min="3109" max="3109" width="1.25" style="84" bestFit="1" customWidth="1"/>
    <col min="3110" max="3110" width="0.125" style="84" customWidth="1"/>
    <col min="3111" max="3111" width="0" style="84" hidden="1" customWidth="1"/>
    <col min="3112" max="3333" width="11" style="84"/>
    <col min="3334" max="3334" width="1.125" style="84" customWidth="1"/>
    <col min="3335" max="3335" width="19.375" style="84" bestFit="1" customWidth="1"/>
    <col min="3336" max="3336" width="27.875" style="84" bestFit="1" customWidth="1"/>
    <col min="3337" max="3337" width="36.25" style="84" customWidth="1"/>
    <col min="3338" max="3338" width="32.875" style="84" customWidth="1"/>
    <col min="3339" max="3339" width="31.875" style="84" bestFit="1" customWidth="1"/>
    <col min="3340" max="3340" width="16.875" style="84" bestFit="1" customWidth="1"/>
    <col min="3341" max="3341" width="24.375" style="84" bestFit="1" customWidth="1"/>
    <col min="3342" max="3342" width="1.375" style="84" bestFit="1" customWidth="1"/>
    <col min="3343" max="3343" width="1.25" style="84" bestFit="1" customWidth="1"/>
    <col min="3344" max="3344" width="1.375" style="84" bestFit="1" customWidth="1"/>
    <col min="3345" max="3345" width="1.25" style="84" bestFit="1" customWidth="1"/>
    <col min="3346" max="3346" width="1.375" style="84" bestFit="1" customWidth="1"/>
    <col min="3347" max="3347" width="1.25" style="84" bestFit="1" customWidth="1"/>
    <col min="3348" max="3348" width="1.375" style="84" bestFit="1" customWidth="1"/>
    <col min="3349" max="3349" width="1.25" style="84" bestFit="1" customWidth="1"/>
    <col min="3350" max="3350" width="1.375" style="84" bestFit="1" customWidth="1"/>
    <col min="3351" max="3351" width="1.25" style="84" bestFit="1" customWidth="1"/>
    <col min="3352" max="3352" width="1.375" style="84" bestFit="1" customWidth="1"/>
    <col min="3353" max="3353" width="1.25" style="84" bestFit="1" customWidth="1"/>
    <col min="3354" max="3354" width="1.375" style="84" bestFit="1" customWidth="1"/>
    <col min="3355" max="3355" width="1.25" style="84" bestFit="1" customWidth="1"/>
    <col min="3356" max="3356" width="1.375" style="84" bestFit="1" customWidth="1"/>
    <col min="3357" max="3357" width="1.25" style="84" bestFit="1" customWidth="1"/>
    <col min="3358" max="3358" width="1.375" style="84" bestFit="1" customWidth="1"/>
    <col min="3359" max="3359" width="1.25" style="84" bestFit="1" customWidth="1"/>
    <col min="3360" max="3360" width="1.375" style="84" bestFit="1" customWidth="1"/>
    <col min="3361" max="3361" width="1.25" style="84" bestFit="1" customWidth="1"/>
    <col min="3362" max="3362" width="1.375" style="84" bestFit="1" customWidth="1"/>
    <col min="3363" max="3363" width="1.25" style="84" bestFit="1" customWidth="1"/>
    <col min="3364" max="3364" width="1.375" style="84" bestFit="1" customWidth="1"/>
    <col min="3365" max="3365" width="1.25" style="84" bestFit="1" customWidth="1"/>
    <col min="3366" max="3366" width="0.125" style="84" customWidth="1"/>
    <col min="3367" max="3367" width="0" style="84" hidden="1" customWidth="1"/>
    <col min="3368" max="3589" width="11" style="84"/>
    <col min="3590" max="3590" width="1.125" style="84" customWidth="1"/>
    <col min="3591" max="3591" width="19.375" style="84" bestFit="1" customWidth="1"/>
    <col min="3592" max="3592" width="27.875" style="84" bestFit="1" customWidth="1"/>
    <col min="3593" max="3593" width="36.25" style="84" customWidth="1"/>
    <col min="3594" max="3594" width="32.875" style="84" customWidth="1"/>
    <col min="3595" max="3595" width="31.875" style="84" bestFit="1" customWidth="1"/>
    <col min="3596" max="3596" width="16.875" style="84" bestFit="1" customWidth="1"/>
    <col min="3597" max="3597" width="24.375" style="84" bestFit="1" customWidth="1"/>
    <col min="3598" max="3598" width="1.375" style="84" bestFit="1" customWidth="1"/>
    <col min="3599" max="3599" width="1.25" style="84" bestFit="1" customWidth="1"/>
    <col min="3600" max="3600" width="1.375" style="84" bestFit="1" customWidth="1"/>
    <col min="3601" max="3601" width="1.25" style="84" bestFit="1" customWidth="1"/>
    <col min="3602" max="3602" width="1.375" style="84" bestFit="1" customWidth="1"/>
    <col min="3603" max="3603" width="1.25" style="84" bestFit="1" customWidth="1"/>
    <col min="3604" max="3604" width="1.375" style="84" bestFit="1" customWidth="1"/>
    <col min="3605" max="3605" width="1.25" style="84" bestFit="1" customWidth="1"/>
    <col min="3606" max="3606" width="1.375" style="84" bestFit="1" customWidth="1"/>
    <col min="3607" max="3607" width="1.25" style="84" bestFit="1" customWidth="1"/>
    <col min="3608" max="3608" width="1.375" style="84" bestFit="1" customWidth="1"/>
    <col min="3609" max="3609" width="1.25" style="84" bestFit="1" customWidth="1"/>
    <col min="3610" max="3610" width="1.375" style="84" bestFit="1" customWidth="1"/>
    <col min="3611" max="3611" width="1.25" style="84" bestFit="1" customWidth="1"/>
    <col min="3612" max="3612" width="1.375" style="84" bestFit="1" customWidth="1"/>
    <col min="3613" max="3613" width="1.25" style="84" bestFit="1" customWidth="1"/>
    <col min="3614" max="3614" width="1.375" style="84" bestFit="1" customWidth="1"/>
    <col min="3615" max="3615" width="1.25" style="84" bestFit="1" customWidth="1"/>
    <col min="3616" max="3616" width="1.375" style="84" bestFit="1" customWidth="1"/>
    <col min="3617" max="3617" width="1.25" style="84" bestFit="1" customWidth="1"/>
    <col min="3618" max="3618" width="1.375" style="84" bestFit="1" customWidth="1"/>
    <col min="3619" max="3619" width="1.25" style="84" bestFit="1" customWidth="1"/>
    <col min="3620" max="3620" width="1.375" style="84" bestFit="1" customWidth="1"/>
    <col min="3621" max="3621" width="1.25" style="84" bestFit="1" customWidth="1"/>
    <col min="3622" max="3622" width="0.125" style="84" customWidth="1"/>
    <col min="3623" max="3623" width="0" style="84" hidden="1" customWidth="1"/>
    <col min="3624" max="3845" width="11" style="84"/>
    <col min="3846" max="3846" width="1.125" style="84" customWidth="1"/>
    <col min="3847" max="3847" width="19.375" style="84" bestFit="1" customWidth="1"/>
    <col min="3848" max="3848" width="27.875" style="84" bestFit="1" customWidth="1"/>
    <col min="3849" max="3849" width="36.25" style="84" customWidth="1"/>
    <col min="3850" max="3850" width="32.875" style="84" customWidth="1"/>
    <col min="3851" max="3851" width="31.875" style="84" bestFit="1" customWidth="1"/>
    <col min="3852" max="3852" width="16.875" style="84" bestFit="1" customWidth="1"/>
    <col min="3853" max="3853" width="24.375" style="84" bestFit="1" customWidth="1"/>
    <col min="3854" max="3854" width="1.375" style="84" bestFit="1" customWidth="1"/>
    <col min="3855" max="3855" width="1.25" style="84" bestFit="1" customWidth="1"/>
    <col min="3856" max="3856" width="1.375" style="84" bestFit="1" customWidth="1"/>
    <col min="3857" max="3857" width="1.25" style="84" bestFit="1" customWidth="1"/>
    <col min="3858" max="3858" width="1.375" style="84" bestFit="1" customWidth="1"/>
    <col min="3859" max="3859" width="1.25" style="84" bestFit="1" customWidth="1"/>
    <col min="3860" max="3860" width="1.375" style="84" bestFit="1" customWidth="1"/>
    <col min="3861" max="3861" width="1.25" style="84" bestFit="1" customWidth="1"/>
    <col min="3862" max="3862" width="1.375" style="84" bestFit="1" customWidth="1"/>
    <col min="3863" max="3863" width="1.25" style="84" bestFit="1" customWidth="1"/>
    <col min="3864" max="3864" width="1.375" style="84" bestFit="1" customWidth="1"/>
    <col min="3865" max="3865" width="1.25" style="84" bestFit="1" customWidth="1"/>
    <col min="3866" max="3866" width="1.375" style="84" bestFit="1" customWidth="1"/>
    <col min="3867" max="3867" width="1.25" style="84" bestFit="1" customWidth="1"/>
    <col min="3868" max="3868" width="1.375" style="84" bestFit="1" customWidth="1"/>
    <col min="3869" max="3869" width="1.25" style="84" bestFit="1" customWidth="1"/>
    <col min="3870" max="3870" width="1.375" style="84" bestFit="1" customWidth="1"/>
    <col min="3871" max="3871" width="1.25" style="84" bestFit="1" customWidth="1"/>
    <col min="3872" max="3872" width="1.375" style="84" bestFit="1" customWidth="1"/>
    <col min="3873" max="3873" width="1.25" style="84" bestFit="1" customWidth="1"/>
    <col min="3874" max="3874" width="1.375" style="84" bestFit="1" customWidth="1"/>
    <col min="3875" max="3875" width="1.25" style="84" bestFit="1" customWidth="1"/>
    <col min="3876" max="3876" width="1.375" style="84" bestFit="1" customWidth="1"/>
    <col min="3877" max="3877" width="1.25" style="84" bestFit="1" customWidth="1"/>
    <col min="3878" max="3878" width="0.125" style="84" customWidth="1"/>
    <col min="3879" max="3879" width="0" style="84" hidden="1" customWidth="1"/>
    <col min="3880" max="4101" width="11" style="84"/>
    <col min="4102" max="4102" width="1.125" style="84" customWidth="1"/>
    <col min="4103" max="4103" width="19.375" style="84" bestFit="1" customWidth="1"/>
    <col min="4104" max="4104" width="27.875" style="84" bestFit="1" customWidth="1"/>
    <col min="4105" max="4105" width="36.25" style="84" customWidth="1"/>
    <col min="4106" max="4106" width="32.875" style="84" customWidth="1"/>
    <col min="4107" max="4107" width="31.875" style="84" bestFit="1" customWidth="1"/>
    <col min="4108" max="4108" width="16.875" style="84" bestFit="1" customWidth="1"/>
    <col min="4109" max="4109" width="24.375" style="84" bestFit="1" customWidth="1"/>
    <col min="4110" max="4110" width="1.375" style="84" bestFit="1" customWidth="1"/>
    <col min="4111" max="4111" width="1.25" style="84" bestFit="1" customWidth="1"/>
    <col min="4112" max="4112" width="1.375" style="84" bestFit="1" customWidth="1"/>
    <col min="4113" max="4113" width="1.25" style="84" bestFit="1" customWidth="1"/>
    <col min="4114" max="4114" width="1.375" style="84" bestFit="1" customWidth="1"/>
    <col min="4115" max="4115" width="1.25" style="84" bestFit="1" customWidth="1"/>
    <col min="4116" max="4116" width="1.375" style="84" bestFit="1" customWidth="1"/>
    <col min="4117" max="4117" width="1.25" style="84" bestFit="1" customWidth="1"/>
    <col min="4118" max="4118" width="1.375" style="84" bestFit="1" customWidth="1"/>
    <col min="4119" max="4119" width="1.25" style="84" bestFit="1" customWidth="1"/>
    <col min="4120" max="4120" width="1.375" style="84" bestFit="1" customWidth="1"/>
    <col min="4121" max="4121" width="1.25" style="84" bestFit="1" customWidth="1"/>
    <col min="4122" max="4122" width="1.375" style="84" bestFit="1" customWidth="1"/>
    <col min="4123" max="4123" width="1.25" style="84" bestFit="1" customWidth="1"/>
    <col min="4124" max="4124" width="1.375" style="84" bestFit="1" customWidth="1"/>
    <col min="4125" max="4125" width="1.25" style="84" bestFit="1" customWidth="1"/>
    <col min="4126" max="4126" width="1.375" style="84" bestFit="1" customWidth="1"/>
    <col min="4127" max="4127" width="1.25" style="84" bestFit="1" customWidth="1"/>
    <col min="4128" max="4128" width="1.375" style="84" bestFit="1" customWidth="1"/>
    <col min="4129" max="4129" width="1.25" style="84" bestFit="1" customWidth="1"/>
    <col min="4130" max="4130" width="1.375" style="84" bestFit="1" customWidth="1"/>
    <col min="4131" max="4131" width="1.25" style="84" bestFit="1" customWidth="1"/>
    <col min="4132" max="4132" width="1.375" style="84" bestFit="1" customWidth="1"/>
    <col min="4133" max="4133" width="1.25" style="84" bestFit="1" customWidth="1"/>
    <col min="4134" max="4134" width="0.125" style="84" customWidth="1"/>
    <col min="4135" max="4135" width="0" style="84" hidden="1" customWidth="1"/>
    <col min="4136" max="4357" width="11" style="84"/>
    <col min="4358" max="4358" width="1.125" style="84" customWidth="1"/>
    <col min="4359" max="4359" width="19.375" style="84" bestFit="1" customWidth="1"/>
    <col min="4360" max="4360" width="27.875" style="84" bestFit="1" customWidth="1"/>
    <col min="4361" max="4361" width="36.25" style="84" customWidth="1"/>
    <col min="4362" max="4362" width="32.875" style="84" customWidth="1"/>
    <col min="4363" max="4363" width="31.875" style="84" bestFit="1" customWidth="1"/>
    <col min="4364" max="4364" width="16.875" style="84" bestFit="1" customWidth="1"/>
    <col min="4365" max="4365" width="24.375" style="84" bestFit="1" customWidth="1"/>
    <col min="4366" max="4366" width="1.375" style="84" bestFit="1" customWidth="1"/>
    <col min="4367" max="4367" width="1.25" style="84" bestFit="1" customWidth="1"/>
    <col min="4368" max="4368" width="1.375" style="84" bestFit="1" customWidth="1"/>
    <col min="4369" max="4369" width="1.25" style="84" bestFit="1" customWidth="1"/>
    <col min="4370" max="4370" width="1.375" style="84" bestFit="1" customWidth="1"/>
    <col min="4371" max="4371" width="1.25" style="84" bestFit="1" customWidth="1"/>
    <col min="4372" max="4372" width="1.375" style="84" bestFit="1" customWidth="1"/>
    <col min="4373" max="4373" width="1.25" style="84" bestFit="1" customWidth="1"/>
    <col min="4374" max="4374" width="1.375" style="84" bestFit="1" customWidth="1"/>
    <col min="4375" max="4375" width="1.25" style="84" bestFit="1" customWidth="1"/>
    <col min="4376" max="4376" width="1.375" style="84" bestFit="1" customWidth="1"/>
    <col min="4377" max="4377" width="1.25" style="84" bestFit="1" customWidth="1"/>
    <col min="4378" max="4378" width="1.375" style="84" bestFit="1" customWidth="1"/>
    <col min="4379" max="4379" width="1.25" style="84" bestFit="1" customWidth="1"/>
    <col min="4380" max="4380" width="1.375" style="84" bestFit="1" customWidth="1"/>
    <col min="4381" max="4381" width="1.25" style="84" bestFit="1" customWidth="1"/>
    <col min="4382" max="4382" width="1.375" style="84" bestFit="1" customWidth="1"/>
    <col min="4383" max="4383" width="1.25" style="84" bestFit="1" customWidth="1"/>
    <col min="4384" max="4384" width="1.375" style="84" bestFit="1" customWidth="1"/>
    <col min="4385" max="4385" width="1.25" style="84" bestFit="1" customWidth="1"/>
    <col min="4386" max="4386" width="1.375" style="84" bestFit="1" customWidth="1"/>
    <col min="4387" max="4387" width="1.25" style="84" bestFit="1" customWidth="1"/>
    <col min="4388" max="4388" width="1.375" style="84" bestFit="1" customWidth="1"/>
    <col min="4389" max="4389" width="1.25" style="84" bestFit="1" customWidth="1"/>
    <col min="4390" max="4390" width="0.125" style="84" customWidth="1"/>
    <col min="4391" max="4391" width="0" style="84" hidden="1" customWidth="1"/>
    <col min="4392" max="4613" width="11" style="84"/>
    <col min="4614" max="4614" width="1.125" style="84" customWidth="1"/>
    <col min="4615" max="4615" width="19.375" style="84" bestFit="1" customWidth="1"/>
    <col min="4616" max="4616" width="27.875" style="84" bestFit="1" customWidth="1"/>
    <col min="4617" max="4617" width="36.25" style="84" customWidth="1"/>
    <col min="4618" max="4618" width="32.875" style="84" customWidth="1"/>
    <col min="4619" max="4619" width="31.875" style="84" bestFit="1" customWidth="1"/>
    <col min="4620" max="4620" width="16.875" style="84" bestFit="1" customWidth="1"/>
    <col min="4621" max="4621" width="24.375" style="84" bestFit="1" customWidth="1"/>
    <col min="4622" max="4622" width="1.375" style="84" bestFit="1" customWidth="1"/>
    <col min="4623" max="4623" width="1.25" style="84" bestFit="1" customWidth="1"/>
    <col min="4624" max="4624" width="1.375" style="84" bestFit="1" customWidth="1"/>
    <col min="4625" max="4625" width="1.25" style="84" bestFit="1" customWidth="1"/>
    <col min="4626" max="4626" width="1.375" style="84" bestFit="1" customWidth="1"/>
    <col min="4627" max="4627" width="1.25" style="84" bestFit="1" customWidth="1"/>
    <col min="4628" max="4628" width="1.375" style="84" bestFit="1" customWidth="1"/>
    <col min="4629" max="4629" width="1.25" style="84" bestFit="1" customWidth="1"/>
    <col min="4630" max="4630" width="1.375" style="84" bestFit="1" customWidth="1"/>
    <col min="4631" max="4631" width="1.25" style="84" bestFit="1" customWidth="1"/>
    <col min="4632" max="4632" width="1.375" style="84" bestFit="1" customWidth="1"/>
    <col min="4633" max="4633" width="1.25" style="84" bestFit="1" customWidth="1"/>
    <col min="4634" max="4634" width="1.375" style="84" bestFit="1" customWidth="1"/>
    <col min="4635" max="4635" width="1.25" style="84" bestFit="1" customWidth="1"/>
    <col min="4636" max="4636" width="1.375" style="84" bestFit="1" customWidth="1"/>
    <col min="4637" max="4637" width="1.25" style="84" bestFit="1" customWidth="1"/>
    <col min="4638" max="4638" width="1.375" style="84" bestFit="1" customWidth="1"/>
    <col min="4639" max="4639" width="1.25" style="84" bestFit="1" customWidth="1"/>
    <col min="4640" max="4640" width="1.375" style="84" bestFit="1" customWidth="1"/>
    <col min="4641" max="4641" width="1.25" style="84" bestFit="1" customWidth="1"/>
    <col min="4642" max="4642" width="1.375" style="84" bestFit="1" customWidth="1"/>
    <col min="4643" max="4643" width="1.25" style="84" bestFit="1" customWidth="1"/>
    <col min="4644" max="4644" width="1.375" style="84" bestFit="1" customWidth="1"/>
    <col min="4645" max="4645" width="1.25" style="84" bestFit="1" customWidth="1"/>
    <col min="4646" max="4646" width="0.125" style="84" customWidth="1"/>
    <col min="4647" max="4647" width="0" style="84" hidden="1" customWidth="1"/>
    <col min="4648" max="4869" width="11" style="84"/>
    <col min="4870" max="4870" width="1.125" style="84" customWidth="1"/>
    <col min="4871" max="4871" width="19.375" style="84" bestFit="1" customWidth="1"/>
    <col min="4872" max="4872" width="27.875" style="84" bestFit="1" customWidth="1"/>
    <col min="4873" max="4873" width="36.25" style="84" customWidth="1"/>
    <col min="4874" max="4874" width="32.875" style="84" customWidth="1"/>
    <col min="4875" max="4875" width="31.875" style="84" bestFit="1" customWidth="1"/>
    <col min="4876" max="4876" width="16.875" style="84" bestFit="1" customWidth="1"/>
    <col min="4877" max="4877" width="24.375" style="84" bestFit="1" customWidth="1"/>
    <col min="4878" max="4878" width="1.375" style="84" bestFit="1" customWidth="1"/>
    <col min="4879" max="4879" width="1.25" style="84" bestFit="1" customWidth="1"/>
    <col min="4880" max="4880" width="1.375" style="84" bestFit="1" customWidth="1"/>
    <col min="4881" max="4881" width="1.25" style="84" bestFit="1" customWidth="1"/>
    <col min="4882" max="4882" width="1.375" style="84" bestFit="1" customWidth="1"/>
    <col min="4883" max="4883" width="1.25" style="84" bestFit="1" customWidth="1"/>
    <col min="4884" max="4884" width="1.375" style="84" bestFit="1" customWidth="1"/>
    <col min="4885" max="4885" width="1.25" style="84" bestFit="1" customWidth="1"/>
    <col min="4886" max="4886" width="1.375" style="84" bestFit="1" customWidth="1"/>
    <col min="4887" max="4887" width="1.25" style="84" bestFit="1" customWidth="1"/>
    <col min="4888" max="4888" width="1.375" style="84" bestFit="1" customWidth="1"/>
    <col min="4889" max="4889" width="1.25" style="84" bestFit="1" customWidth="1"/>
    <col min="4890" max="4890" width="1.375" style="84" bestFit="1" customWidth="1"/>
    <col min="4891" max="4891" width="1.25" style="84" bestFit="1" customWidth="1"/>
    <col min="4892" max="4892" width="1.375" style="84" bestFit="1" customWidth="1"/>
    <col min="4893" max="4893" width="1.25" style="84" bestFit="1" customWidth="1"/>
    <col min="4894" max="4894" width="1.375" style="84" bestFit="1" customWidth="1"/>
    <col min="4895" max="4895" width="1.25" style="84" bestFit="1" customWidth="1"/>
    <col min="4896" max="4896" width="1.375" style="84" bestFit="1" customWidth="1"/>
    <col min="4897" max="4897" width="1.25" style="84" bestFit="1" customWidth="1"/>
    <col min="4898" max="4898" width="1.375" style="84" bestFit="1" customWidth="1"/>
    <col min="4899" max="4899" width="1.25" style="84" bestFit="1" customWidth="1"/>
    <col min="4900" max="4900" width="1.375" style="84" bestFit="1" customWidth="1"/>
    <col min="4901" max="4901" width="1.25" style="84" bestFit="1" customWidth="1"/>
    <col min="4902" max="4902" width="0.125" style="84" customWidth="1"/>
    <col min="4903" max="4903" width="0" style="84" hidden="1" customWidth="1"/>
    <col min="4904" max="5125" width="11" style="84"/>
    <col min="5126" max="5126" width="1.125" style="84" customWidth="1"/>
    <col min="5127" max="5127" width="19.375" style="84" bestFit="1" customWidth="1"/>
    <col min="5128" max="5128" width="27.875" style="84" bestFit="1" customWidth="1"/>
    <col min="5129" max="5129" width="36.25" style="84" customWidth="1"/>
    <col min="5130" max="5130" width="32.875" style="84" customWidth="1"/>
    <col min="5131" max="5131" width="31.875" style="84" bestFit="1" customWidth="1"/>
    <col min="5132" max="5132" width="16.875" style="84" bestFit="1" customWidth="1"/>
    <col min="5133" max="5133" width="24.375" style="84" bestFit="1" customWidth="1"/>
    <col min="5134" max="5134" width="1.375" style="84" bestFit="1" customWidth="1"/>
    <col min="5135" max="5135" width="1.25" style="84" bestFit="1" customWidth="1"/>
    <col min="5136" max="5136" width="1.375" style="84" bestFit="1" customWidth="1"/>
    <col min="5137" max="5137" width="1.25" style="84" bestFit="1" customWidth="1"/>
    <col min="5138" max="5138" width="1.375" style="84" bestFit="1" customWidth="1"/>
    <col min="5139" max="5139" width="1.25" style="84" bestFit="1" customWidth="1"/>
    <col min="5140" max="5140" width="1.375" style="84" bestFit="1" customWidth="1"/>
    <col min="5141" max="5141" width="1.25" style="84" bestFit="1" customWidth="1"/>
    <col min="5142" max="5142" width="1.375" style="84" bestFit="1" customWidth="1"/>
    <col min="5143" max="5143" width="1.25" style="84" bestFit="1" customWidth="1"/>
    <col min="5144" max="5144" width="1.375" style="84" bestFit="1" customWidth="1"/>
    <col min="5145" max="5145" width="1.25" style="84" bestFit="1" customWidth="1"/>
    <col min="5146" max="5146" width="1.375" style="84" bestFit="1" customWidth="1"/>
    <col min="5147" max="5147" width="1.25" style="84" bestFit="1" customWidth="1"/>
    <col min="5148" max="5148" width="1.375" style="84" bestFit="1" customWidth="1"/>
    <col min="5149" max="5149" width="1.25" style="84" bestFit="1" customWidth="1"/>
    <col min="5150" max="5150" width="1.375" style="84" bestFit="1" customWidth="1"/>
    <col min="5151" max="5151" width="1.25" style="84" bestFit="1" customWidth="1"/>
    <col min="5152" max="5152" width="1.375" style="84" bestFit="1" customWidth="1"/>
    <col min="5153" max="5153" width="1.25" style="84" bestFit="1" customWidth="1"/>
    <col min="5154" max="5154" width="1.375" style="84" bestFit="1" customWidth="1"/>
    <col min="5155" max="5155" width="1.25" style="84" bestFit="1" customWidth="1"/>
    <col min="5156" max="5156" width="1.375" style="84" bestFit="1" customWidth="1"/>
    <col min="5157" max="5157" width="1.25" style="84" bestFit="1" customWidth="1"/>
    <col min="5158" max="5158" width="0.125" style="84" customWidth="1"/>
    <col min="5159" max="5159" width="0" style="84" hidden="1" customWidth="1"/>
    <col min="5160" max="5381" width="11" style="84"/>
    <col min="5382" max="5382" width="1.125" style="84" customWidth="1"/>
    <col min="5383" max="5383" width="19.375" style="84" bestFit="1" customWidth="1"/>
    <col min="5384" max="5384" width="27.875" style="84" bestFit="1" customWidth="1"/>
    <col min="5385" max="5385" width="36.25" style="84" customWidth="1"/>
    <col min="5386" max="5386" width="32.875" style="84" customWidth="1"/>
    <col min="5387" max="5387" width="31.875" style="84" bestFit="1" customWidth="1"/>
    <col min="5388" max="5388" width="16.875" style="84" bestFit="1" customWidth="1"/>
    <col min="5389" max="5389" width="24.375" style="84" bestFit="1" customWidth="1"/>
    <col min="5390" max="5390" width="1.375" style="84" bestFit="1" customWidth="1"/>
    <col min="5391" max="5391" width="1.25" style="84" bestFit="1" customWidth="1"/>
    <col min="5392" max="5392" width="1.375" style="84" bestFit="1" customWidth="1"/>
    <col min="5393" max="5393" width="1.25" style="84" bestFit="1" customWidth="1"/>
    <col min="5394" max="5394" width="1.375" style="84" bestFit="1" customWidth="1"/>
    <col min="5395" max="5395" width="1.25" style="84" bestFit="1" customWidth="1"/>
    <col min="5396" max="5396" width="1.375" style="84" bestFit="1" customWidth="1"/>
    <col min="5397" max="5397" width="1.25" style="84" bestFit="1" customWidth="1"/>
    <col min="5398" max="5398" width="1.375" style="84" bestFit="1" customWidth="1"/>
    <col min="5399" max="5399" width="1.25" style="84" bestFit="1" customWidth="1"/>
    <col min="5400" max="5400" width="1.375" style="84" bestFit="1" customWidth="1"/>
    <col min="5401" max="5401" width="1.25" style="84" bestFit="1" customWidth="1"/>
    <col min="5402" max="5402" width="1.375" style="84" bestFit="1" customWidth="1"/>
    <col min="5403" max="5403" width="1.25" style="84" bestFit="1" customWidth="1"/>
    <col min="5404" max="5404" width="1.375" style="84" bestFit="1" customWidth="1"/>
    <col min="5405" max="5405" width="1.25" style="84" bestFit="1" customWidth="1"/>
    <col min="5406" max="5406" width="1.375" style="84" bestFit="1" customWidth="1"/>
    <col min="5407" max="5407" width="1.25" style="84" bestFit="1" customWidth="1"/>
    <col min="5408" max="5408" width="1.375" style="84" bestFit="1" customWidth="1"/>
    <col min="5409" max="5409" width="1.25" style="84" bestFit="1" customWidth="1"/>
    <col min="5410" max="5410" width="1.375" style="84" bestFit="1" customWidth="1"/>
    <col min="5411" max="5411" width="1.25" style="84" bestFit="1" customWidth="1"/>
    <col min="5412" max="5412" width="1.375" style="84" bestFit="1" customWidth="1"/>
    <col min="5413" max="5413" width="1.25" style="84" bestFit="1" customWidth="1"/>
    <col min="5414" max="5414" width="0.125" style="84" customWidth="1"/>
    <col min="5415" max="5415" width="0" style="84" hidden="1" customWidth="1"/>
    <col min="5416" max="5637" width="11" style="84"/>
    <col min="5638" max="5638" width="1.125" style="84" customWidth="1"/>
    <col min="5639" max="5639" width="19.375" style="84" bestFit="1" customWidth="1"/>
    <col min="5640" max="5640" width="27.875" style="84" bestFit="1" customWidth="1"/>
    <col min="5641" max="5641" width="36.25" style="84" customWidth="1"/>
    <col min="5642" max="5642" width="32.875" style="84" customWidth="1"/>
    <col min="5643" max="5643" width="31.875" style="84" bestFit="1" customWidth="1"/>
    <col min="5644" max="5644" width="16.875" style="84" bestFit="1" customWidth="1"/>
    <col min="5645" max="5645" width="24.375" style="84" bestFit="1" customWidth="1"/>
    <col min="5646" max="5646" width="1.375" style="84" bestFit="1" customWidth="1"/>
    <col min="5647" max="5647" width="1.25" style="84" bestFit="1" customWidth="1"/>
    <col min="5648" max="5648" width="1.375" style="84" bestFit="1" customWidth="1"/>
    <col min="5649" max="5649" width="1.25" style="84" bestFit="1" customWidth="1"/>
    <col min="5650" max="5650" width="1.375" style="84" bestFit="1" customWidth="1"/>
    <col min="5651" max="5651" width="1.25" style="84" bestFit="1" customWidth="1"/>
    <col min="5652" max="5652" width="1.375" style="84" bestFit="1" customWidth="1"/>
    <col min="5653" max="5653" width="1.25" style="84" bestFit="1" customWidth="1"/>
    <col min="5654" max="5654" width="1.375" style="84" bestFit="1" customWidth="1"/>
    <col min="5655" max="5655" width="1.25" style="84" bestFit="1" customWidth="1"/>
    <col min="5656" max="5656" width="1.375" style="84" bestFit="1" customWidth="1"/>
    <col min="5657" max="5657" width="1.25" style="84" bestFit="1" customWidth="1"/>
    <col min="5658" max="5658" width="1.375" style="84" bestFit="1" customWidth="1"/>
    <col min="5659" max="5659" width="1.25" style="84" bestFit="1" customWidth="1"/>
    <col min="5660" max="5660" width="1.375" style="84" bestFit="1" customWidth="1"/>
    <col min="5661" max="5661" width="1.25" style="84" bestFit="1" customWidth="1"/>
    <col min="5662" max="5662" width="1.375" style="84" bestFit="1" customWidth="1"/>
    <col min="5663" max="5663" width="1.25" style="84" bestFit="1" customWidth="1"/>
    <col min="5664" max="5664" width="1.375" style="84" bestFit="1" customWidth="1"/>
    <col min="5665" max="5665" width="1.25" style="84" bestFit="1" customWidth="1"/>
    <col min="5666" max="5666" width="1.375" style="84" bestFit="1" customWidth="1"/>
    <col min="5667" max="5667" width="1.25" style="84" bestFit="1" customWidth="1"/>
    <col min="5668" max="5668" width="1.375" style="84" bestFit="1" customWidth="1"/>
    <col min="5669" max="5669" width="1.25" style="84" bestFit="1" customWidth="1"/>
    <col min="5670" max="5670" width="0.125" style="84" customWidth="1"/>
    <col min="5671" max="5671" width="0" style="84" hidden="1" customWidth="1"/>
    <col min="5672" max="5893" width="11" style="84"/>
    <col min="5894" max="5894" width="1.125" style="84" customWidth="1"/>
    <col min="5895" max="5895" width="19.375" style="84" bestFit="1" customWidth="1"/>
    <col min="5896" max="5896" width="27.875" style="84" bestFit="1" customWidth="1"/>
    <col min="5897" max="5897" width="36.25" style="84" customWidth="1"/>
    <col min="5898" max="5898" width="32.875" style="84" customWidth="1"/>
    <col min="5899" max="5899" width="31.875" style="84" bestFit="1" customWidth="1"/>
    <col min="5900" max="5900" width="16.875" style="84" bestFit="1" customWidth="1"/>
    <col min="5901" max="5901" width="24.375" style="84" bestFit="1" customWidth="1"/>
    <col min="5902" max="5902" width="1.375" style="84" bestFit="1" customWidth="1"/>
    <col min="5903" max="5903" width="1.25" style="84" bestFit="1" customWidth="1"/>
    <col min="5904" max="5904" width="1.375" style="84" bestFit="1" customWidth="1"/>
    <col min="5905" max="5905" width="1.25" style="84" bestFit="1" customWidth="1"/>
    <col min="5906" max="5906" width="1.375" style="84" bestFit="1" customWidth="1"/>
    <col min="5907" max="5907" width="1.25" style="84" bestFit="1" customWidth="1"/>
    <col min="5908" max="5908" width="1.375" style="84" bestFit="1" customWidth="1"/>
    <col min="5909" max="5909" width="1.25" style="84" bestFit="1" customWidth="1"/>
    <col min="5910" max="5910" width="1.375" style="84" bestFit="1" customWidth="1"/>
    <col min="5911" max="5911" width="1.25" style="84" bestFit="1" customWidth="1"/>
    <col min="5912" max="5912" width="1.375" style="84" bestFit="1" customWidth="1"/>
    <col min="5913" max="5913" width="1.25" style="84" bestFit="1" customWidth="1"/>
    <col min="5914" max="5914" width="1.375" style="84" bestFit="1" customWidth="1"/>
    <col min="5915" max="5915" width="1.25" style="84" bestFit="1" customWidth="1"/>
    <col min="5916" max="5916" width="1.375" style="84" bestFit="1" customWidth="1"/>
    <col min="5917" max="5917" width="1.25" style="84" bestFit="1" customWidth="1"/>
    <col min="5918" max="5918" width="1.375" style="84" bestFit="1" customWidth="1"/>
    <col min="5919" max="5919" width="1.25" style="84" bestFit="1" customWidth="1"/>
    <col min="5920" max="5920" width="1.375" style="84" bestFit="1" customWidth="1"/>
    <col min="5921" max="5921" width="1.25" style="84" bestFit="1" customWidth="1"/>
    <col min="5922" max="5922" width="1.375" style="84" bestFit="1" customWidth="1"/>
    <col min="5923" max="5923" width="1.25" style="84" bestFit="1" customWidth="1"/>
    <col min="5924" max="5924" width="1.375" style="84" bestFit="1" customWidth="1"/>
    <col min="5925" max="5925" width="1.25" style="84" bestFit="1" customWidth="1"/>
    <col min="5926" max="5926" width="0.125" style="84" customWidth="1"/>
    <col min="5927" max="5927" width="0" style="84" hidden="1" customWidth="1"/>
    <col min="5928" max="6149" width="11" style="84"/>
    <col min="6150" max="6150" width="1.125" style="84" customWidth="1"/>
    <col min="6151" max="6151" width="19.375" style="84" bestFit="1" customWidth="1"/>
    <col min="6152" max="6152" width="27.875" style="84" bestFit="1" customWidth="1"/>
    <col min="6153" max="6153" width="36.25" style="84" customWidth="1"/>
    <col min="6154" max="6154" width="32.875" style="84" customWidth="1"/>
    <col min="6155" max="6155" width="31.875" style="84" bestFit="1" customWidth="1"/>
    <col min="6156" max="6156" width="16.875" style="84" bestFit="1" customWidth="1"/>
    <col min="6157" max="6157" width="24.375" style="84" bestFit="1" customWidth="1"/>
    <col min="6158" max="6158" width="1.375" style="84" bestFit="1" customWidth="1"/>
    <col min="6159" max="6159" width="1.25" style="84" bestFit="1" customWidth="1"/>
    <col min="6160" max="6160" width="1.375" style="84" bestFit="1" customWidth="1"/>
    <col min="6161" max="6161" width="1.25" style="84" bestFit="1" customWidth="1"/>
    <col min="6162" max="6162" width="1.375" style="84" bestFit="1" customWidth="1"/>
    <col min="6163" max="6163" width="1.25" style="84" bestFit="1" customWidth="1"/>
    <col min="6164" max="6164" width="1.375" style="84" bestFit="1" customWidth="1"/>
    <col min="6165" max="6165" width="1.25" style="84" bestFit="1" customWidth="1"/>
    <col min="6166" max="6166" width="1.375" style="84" bestFit="1" customWidth="1"/>
    <col min="6167" max="6167" width="1.25" style="84" bestFit="1" customWidth="1"/>
    <col min="6168" max="6168" width="1.375" style="84" bestFit="1" customWidth="1"/>
    <col min="6169" max="6169" width="1.25" style="84" bestFit="1" customWidth="1"/>
    <col min="6170" max="6170" width="1.375" style="84" bestFit="1" customWidth="1"/>
    <col min="6171" max="6171" width="1.25" style="84" bestFit="1" customWidth="1"/>
    <col min="6172" max="6172" width="1.375" style="84" bestFit="1" customWidth="1"/>
    <col min="6173" max="6173" width="1.25" style="84" bestFit="1" customWidth="1"/>
    <col min="6174" max="6174" width="1.375" style="84" bestFit="1" customWidth="1"/>
    <col min="6175" max="6175" width="1.25" style="84" bestFit="1" customWidth="1"/>
    <col min="6176" max="6176" width="1.375" style="84" bestFit="1" customWidth="1"/>
    <col min="6177" max="6177" width="1.25" style="84" bestFit="1" customWidth="1"/>
    <col min="6178" max="6178" width="1.375" style="84" bestFit="1" customWidth="1"/>
    <col min="6179" max="6179" width="1.25" style="84" bestFit="1" customWidth="1"/>
    <col min="6180" max="6180" width="1.375" style="84" bestFit="1" customWidth="1"/>
    <col min="6181" max="6181" width="1.25" style="84" bestFit="1" customWidth="1"/>
    <col min="6182" max="6182" width="0.125" style="84" customWidth="1"/>
    <col min="6183" max="6183" width="0" style="84" hidden="1" customWidth="1"/>
    <col min="6184" max="6405" width="11" style="84"/>
    <col min="6406" max="6406" width="1.125" style="84" customWidth="1"/>
    <col min="6407" max="6407" width="19.375" style="84" bestFit="1" customWidth="1"/>
    <col min="6408" max="6408" width="27.875" style="84" bestFit="1" customWidth="1"/>
    <col min="6409" max="6409" width="36.25" style="84" customWidth="1"/>
    <col min="6410" max="6410" width="32.875" style="84" customWidth="1"/>
    <col min="6411" max="6411" width="31.875" style="84" bestFit="1" customWidth="1"/>
    <col min="6412" max="6412" width="16.875" style="84" bestFit="1" customWidth="1"/>
    <col min="6413" max="6413" width="24.375" style="84" bestFit="1" customWidth="1"/>
    <col min="6414" max="6414" width="1.375" style="84" bestFit="1" customWidth="1"/>
    <col min="6415" max="6415" width="1.25" style="84" bestFit="1" customWidth="1"/>
    <col min="6416" max="6416" width="1.375" style="84" bestFit="1" customWidth="1"/>
    <col min="6417" max="6417" width="1.25" style="84" bestFit="1" customWidth="1"/>
    <col min="6418" max="6418" width="1.375" style="84" bestFit="1" customWidth="1"/>
    <col min="6419" max="6419" width="1.25" style="84" bestFit="1" customWidth="1"/>
    <col min="6420" max="6420" width="1.375" style="84" bestFit="1" customWidth="1"/>
    <col min="6421" max="6421" width="1.25" style="84" bestFit="1" customWidth="1"/>
    <col min="6422" max="6422" width="1.375" style="84" bestFit="1" customWidth="1"/>
    <col min="6423" max="6423" width="1.25" style="84" bestFit="1" customWidth="1"/>
    <col min="6424" max="6424" width="1.375" style="84" bestFit="1" customWidth="1"/>
    <col min="6425" max="6425" width="1.25" style="84" bestFit="1" customWidth="1"/>
    <col min="6426" max="6426" width="1.375" style="84" bestFit="1" customWidth="1"/>
    <col min="6427" max="6427" width="1.25" style="84" bestFit="1" customWidth="1"/>
    <col min="6428" max="6428" width="1.375" style="84" bestFit="1" customWidth="1"/>
    <col min="6429" max="6429" width="1.25" style="84" bestFit="1" customWidth="1"/>
    <col min="6430" max="6430" width="1.375" style="84" bestFit="1" customWidth="1"/>
    <col min="6431" max="6431" width="1.25" style="84" bestFit="1" customWidth="1"/>
    <col min="6432" max="6432" width="1.375" style="84" bestFit="1" customWidth="1"/>
    <col min="6433" max="6433" width="1.25" style="84" bestFit="1" customWidth="1"/>
    <col min="6434" max="6434" width="1.375" style="84" bestFit="1" customWidth="1"/>
    <col min="6435" max="6435" width="1.25" style="84" bestFit="1" customWidth="1"/>
    <col min="6436" max="6436" width="1.375" style="84" bestFit="1" customWidth="1"/>
    <col min="6437" max="6437" width="1.25" style="84" bestFit="1" customWidth="1"/>
    <col min="6438" max="6438" width="0.125" style="84" customWidth="1"/>
    <col min="6439" max="6439" width="0" style="84" hidden="1" customWidth="1"/>
    <col min="6440" max="6661" width="11" style="84"/>
    <col min="6662" max="6662" width="1.125" style="84" customWidth="1"/>
    <col min="6663" max="6663" width="19.375" style="84" bestFit="1" customWidth="1"/>
    <col min="6664" max="6664" width="27.875" style="84" bestFit="1" customWidth="1"/>
    <col min="6665" max="6665" width="36.25" style="84" customWidth="1"/>
    <col min="6666" max="6666" width="32.875" style="84" customWidth="1"/>
    <col min="6667" max="6667" width="31.875" style="84" bestFit="1" customWidth="1"/>
    <col min="6668" max="6668" width="16.875" style="84" bestFit="1" customWidth="1"/>
    <col min="6669" max="6669" width="24.375" style="84" bestFit="1" customWidth="1"/>
    <col min="6670" max="6670" width="1.375" style="84" bestFit="1" customWidth="1"/>
    <col min="6671" max="6671" width="1.25" style="84" bestFit="1" customWidth="1"/>
    <col min="6672" max="6672" width="1.375" style="84" bestFit="1" customWidth="1"/>
    <col min="6673" max="6673" width="1.25" style="84" bestFit="1" customWidth="1"/>
    <col min="6674" max="6674" width="1.375" style="84" bestFit="1" customWidth="1"/>
    <col min="6675" max="6675" width="1.25" style="84" bestFit="1" customWidth="1"/>
    <col min="6676" max="6676" width="1.375" style="84" bestFit="1" customWidth="1"/>
    <col min="6677" max="6677" width="1.25" style="84" bestFit="1" customWidth="1"/>
    <col min="6678" max="6678" width="1.375" style="84" bestFit="1" customWidth="1"/>
    <col min="6679" max="6679" width="1.25" style="84" bestFit="1" customWidth="1"/>
    <col min="6680" max="6680" width="1.375" style="84" bestFit="1" customWidth="1"/>
    <col min="6681" max="6681" width="1.25" style="84" bestFit="1" customWidth="1"/>
    <col min="6682" max="6682" width="1.375" style="84" bestFit="1" customWidth="1"/>
    <col min="6683" max="6683" width="1.25" style="84" bestFit="1" customWidth="1"/>
    <col min="6684" max="6684" width="1.375" style="84" bestFit="1" customWidth="1"/>
    <col min="6685" max="6685" width="1.25" style="84" bestFit="1" customWidth="1"/>
    <col min="6686" max="6686" width="1.375" style="84" bestFit="1" customWidth="1"/>
    <col min="6687" max="6687" width="1.25" style="84" bestFit="1" customWidth="1"/>
    <col min="6688" max="6688" width="1.375" style="84" bestFit="1" customWidth="1"/>
    <col min="6689" max="6689" width="1.25" style="84" bestFit="1" customWidth="1"/>
    <col min="6690" max="6690" width="1.375" style="84" bestFit="1" customWidth="1"/>
    <col min="6691" max="6691" width="1.25" style="84" bestFit="1" customWidth="1"/>
    <col min="6692" max="6692" width="1.375" style="84" bestFit="1" customWidth="1"/>
    <col min="6693" max="6693" width="1.25" style="84" bestFit="1" customWidth="1"/>
    <col min="6694" max="6694" width="0.125" style="84" customWidth="1"/>
    <col min="6695" max="6695" width="0" style="84" hidden="1" customWidth="1"/>
    <col min="6696" max="6917" width="11" style="84"/>
    <col min="6918" max="6918" width="1.125" style="84" customWidth="1"/>
    <col min="6919" max="6919" width="19.375" style="84" bestFit="1" customWidth="1"/>
    <col min="6920" max="6920" width="27.875" style="84" bestFit="1" customWidth="1"/>
    <col min="6921" max="6921" width="36.25" style="84" customWidth="1"/>
    <col min="6922" max="6922" width="32.875" style="84" customWidth="1"/>
    <col min="6923" max="6923" width="31.875" style="84" bestFit="1" customWidth="1"/>
    <col min="6924" max="6924" width="16.875" style="84" bestFit="1" customWidth="1"/>
    <col min="6925" max="6925" width="24.375" style="84" bestFit="1" customWidth="1"/>
    <col min="6926" max="6926" width="1.375" style="84" bestFit="1" customWidth="1"/>
    <col min="6927" max="6927" width="1.25" style="84" bestFit="1" customWidth="1"/>
    <col min="6928" max="6928" width="1.375" style="84" bestFit="1" customWidth="1"/>
    <col min="6929" max="6929" width="1.25" style="84" bestFit="1" customWidth="1"/>
    <col min="6930" max="6930" width="1.375" style="84" bestFit="1" customWidth="1"/>
    <col min="6931" max="6931" width="1.25" style="84" bestFit="1" customWidth="1"/>
    <col min="6932" max="6932" width="1.375" style="84" bestFit="1" customWidth="1"/>
    <col min="6933" max="6933" width="1.25" style="84" bestFit="1" customWidth="1"/>
    <col min="6934" max="6934" width="1.375" style="84" bestFit="1" customWidth="1"/>
    <col min="6935" max="6935" width="1.25" style="84" bestFit="1" customWidth="1"/>
    <col min="6936" max="6936" width="1.375" style="84" bestFit="1" customWidth="1"/>
    <col min="6937" max="6937" width="1.25" style="84" bestFit="1" customWidth="1"/>
    <col min="6938" max="6938" width="1.375" style="84" bestFit="1" customWidth="1"/>
    <col min="6939" max="6939" width="1.25" style="84" bestFit="1" customWidth="1"/>
    <col min="6940" max="6940" width="1.375" style="84" bestFit="1" customWidth="1"/>
    <col min="6941" max="6941" width="1.25" style="84" bestFit="1" customWidth="1"/>
    <col min="6942" max="6942" width="1.375" style="84" bestFit="1" customWidth="1"/>
    <col min="6943" max="6943" width="1.25" style="84" bestFit="1" customWidth="1"/>
    <col min="6944" max="6944" width="1.375" style="84" bestFit="1" customWidth="1"/>
    <col min="6945" max="6945" width="1.25" style="84" bestFit="1" customWidth="1"/>
    <col min="6946" max="6946" width="1.375" style="84" bestFit="1" customWidth="1"/>
    <col min="6947" max="6947" width="1.25" style="84" bestFit="1" customWidth="1"/>
    <col min="6948" max="6948" width="1.375" style="84" bestFit="1" customWidth="1"/>
    <col min="6949" max="6949" width="1.25" style="84" bestFit="1" customWidth="1"/>
    <col min="6950" max="6950" width="0.125" style="84" customWidth="1"/>
    <col min="6951" max="6951" width="0" style="84" hidden="1" customWidth="1"/>
    <col min="6952" max="7173" width="11" style="84"/>
    <col min="7174" max="7174" width="1.125" style="84" customWidth="1"/>
    <col min="7175" max="7175" width="19.375" style="84" bestFit="1" customWidth="1"/>
    <col min="7176" max="7176" width="27.875" style="84" bestFit="1" customWidth="1"/>
    <col min="7177" max="7177" width="36.25" style="84" customWidth="1"/>
    <col min="7178" max="7178" width="32.875" style="84" customWidth="1"/>
    <col min="7179" max="7179" width="31.875" style="84" bestFit="1" customWidth="1"/>
    <col min="7180" max="7180" width="16.875" style="84" bestFit="1" customWidth="1"/>
    <col min="7181" max="7181" width="24.375" style="84" bestFit="1" customWidth="1"/>
    <col min="7182" max="7182" width="1.375" style="84" bestFit="1" customWidth="1"/>
    <col min="7183" max="7183" width="1.25" style="84" bestFit="1" customWidth="1"/>
    <col min="7184" max="7184" width="1.375" style="84" bestFit="1" customWidth="1"/>
    <col min="7185" max="7185" width="1.25" style="84" bestFit="1" customWidth="1"/>
    <col min="7186" max="7186" width="1.375" style="84" bestFit="1" customWidth="1"/>
    <col min="7187" max="7187" width="1.25" style="84" bestFit="1" customWidth="1"/>
    <col min="7188" max="7188" width="1.375" style="84" bestFit="1" customWidth="1"/>
    <col min="7189" max="7189" width="1.25" style="84" bestFit="1" customWidth="1"/>
    <col min="7190" max="7190" width="1.375" style="84" bestFit="1" customWidth="1"/>
    <col min="7191" max="7191" width="1.25" style="84" bestFit="1" customWidth="1"/>
    <col min="7192" max="7192" width="1.375" style="84" bestFit="1" customWidth="1"/>
    <col min="7193" max="7193" width="1.25" style="84" bestFit="1" customWidth="1"/>
    <col min="7194" max="7194" width="1.375" style="84" bestFit="1" customWidth="1"/>
    <col min="7195" max="7195" width="1.25" style="84" bestFit="1" customWidth="1"/>
    <col min="7196" max="7196" width="1.375" style="84" bestFit="1" customWidth="1"/>
    <col min="7197" max="7197" width="1.25" style="84" bestFit="1" customWidth="1"/>
    <col min="7198" max="7198" width="1.375" style="84" bestFit="1" customWidth="1"/>
    <col min="7199" max="7199" width="1.25" style="84" bestFit="1" customWidth="1"/>
    <col min="7200" max="7200" width="1.375" style="84" bestFit="1" customWidth="1"/>
    <col min="7201" max="7201" width="1.25" style="84" bestFit="1" customWidth="1"/>
    <col min="7202" max="7202" width="1.375" style="84" bestFit="1" customWidth="1"/>
    <col min="7203" max="7203" width="1.25" style="84" bestFit="1" customWidth="1"/>
    <col min="7204" max="7204" width="1.375" style="84" bestFit="1" customWidth="1"/>
    <col min="7205" max="7205" width="1.25" style="84" bestFit="1" customWidth="1"/>
    <col min="7206" max="7206" width="0.125" style="84" customWidth="1"/>
    <col min="7207" max="7207" width="0" style="84" hidden="1" customWidth="1"/>
    <col min="7208" max="7429" width="11" style="84"/>
    <col min="7430" max="7430" width="1.125" style="84" customWidth="1"/>
    <col min="7431" max="7431" width="19.375" style="84" bestFit="1" customWidth="1"/>
    <col min="7432" max="7432" width="27.875" style="84" bestFit="1" customWidth="1"/>
    <col min="7433" max="7433" width="36.25" style="84" customWidth="1"/>
    <col min="7434" max="7434" width="32.875" style="84" customWidth="1"/>
    <col min="7435" max="7435" width="31.875" style="84" bestFit="1" customWidth="1"/>
    <col min="7436" max="7436" width="16.875" style="84" bestFit="1" customWidth="1"/>
    <col min="7437" max="7437" width="24.375" style="84" bestFit="1" customWidth="1"/>
    <col min="7438" max="7438" width="1.375" style="84" bestFit="1" customWidth="1"/>
    <col min="7439" max="7439" width="1.25" style="84" bestFit="1" customWidth="1"/>
    <col min="7440" max="7440" width="1.375" style="84" bestFit="1" customWidth="1"/>
    <col min="7441" max="7441" width="1.25" style="84" bestFit="1" customWidth="1"/>
    <col min="7442" max="7442" width="1.375" style="84" bestFit="1" customWidth="1"/>
    <col min="7443" max="7443" width="1.25" style="84" bestFit="1" customWidth="1"/>
    <col min="7444" max="7444" width="1.375" style="84" bestFit="1" customWidth="1"/>
    <col min="7445" max="7445" width="1.25" style="84" bestFit="1" customWidth="1"/>
    <col min="7446" max="7446" width="1.375" style="84" bestFit="1" customWidth="1"/>
    <col min="7447" max="7447" width="1.25" style="84" bestFit="1" customWidth="1"/>
    <col min="7448" max="7448" width="1.375" style="84" bestFit="1" customWidth="1"/>
    <col min="7449" max="7449" width="1.25" style="84" bestFit="1" customWidth="1"/>
    <col min="7450" max="7450" width="1.375" style="84" bestFit="1" customWidth="1"/>
    <col min="7451" max="7451" width="1.25" style="84" bestFit="1" customWidth="1"/>
    <col min="7452" max="7452" width="1.375" style="84" bestFit="1" customWidth="1"/>
    <col min="7453" max="7453" width="1.25" style="84" bestFit="1" customWidth="1"/>
    <col min="7454" max="7454" width="1.375" style="84" bestFit="1" customWidth="1"/>
    <col min="7455" max="7455" width="1.25" style="84" bestFit="1" customWidth="1"/>
    <col min="7456" max="7456" width="1.375" style="84" bestFit="1" customWidth="1"/>
    <col min="7457" max="7457" width="1.25" style="84" bestFit="1" customWidth="1"/>
    <col min="7458" max="7458" width="1.375" style="84" bestFit="1" customWidth="1"/>
    <col min="7459" max="7459" width="1.25" style="84" bestFit="1" customWidth="1"/>
    <col min="7460" max="7460" width="1.375" style="84" bestFit="1" customWidth="1"/>
    <col min="7461" max="7461" width="1.25" style="84" bestFit="1" customWidth="1"/>
    <col min="7462" max="7462" width="0.125" style="84" customWidth="1"/>
    <col min="7463" max="7463" width="0" style="84" hidden="1" customWidth="1"/>
    <col min="7464" max="7685" width="11" style="84"/>
    <col min="7686" max="7686" width="1.125" style="84" customWidth="1"/>
    <col min="7687" max="7687" width="19.375" style="84" bestFit="1" customWidth="1"/>
    <col min="7688" max="7688" width="27.875" style="84" bestFit="1" customWidth="1"/>
    <col min="7689" max="7689" width="36.25" style="84" customWidth="1"/>
    <col min="7690" max="7690" width="32.875" style="84" customWidth="1"/>
    <col min="7691" max="7691" width="31.875" style="84" bestFit="1" customWidth="1"/>
    <col min="7692" max="7692" width="16.875" style="84" bestFit="1" customWidth="1"/>
    <col min="7693" max="7693" width="24.375" style="84" bestFit="1" customWidth="1"/>
    <col min="7694" max="7694" width="1.375" style="84" bestFit="1" customWidth="1"/>
    <col min="7695" max="7695" width="1.25" style="84" bestFit="1" customWidth="1"/>
    <col min="7696" max="7696" width="1.375" style="84" bestFit="1" customWidth="1"/>
    <col min="7697" max="7697" width="1.25" style="84" bestFit="1" customWidth="1"/>
    <col min="7698" max="7698" width="1.375" style="84" bestFit="1" customWidth="1"/>
    <col min="7699" max="7699" width="1.25" style="84" bestFit="1" customWidth="1"/>
    <col min="7700" max="7700" width="1.375" style="84" bestFit="1" customWidth="1"/>
    <col min="7701" max="7701" width="1.25" style="84" bestFit="1" customWidth="1"/>
    <col min="7702" max="7702" width="1.375" style="84" bestFit="1" customWidth="1"/>
    <col min="7703" max="7703" width="1.25" style="84" bestFit="1" customWidth="1"/>
    <col min="7704" max="7704" width="1.375" style="84" bestFit="1" customWidth="1"/>
    <col min="7705" max="7705" width="1.25" style="84" bestFit="1" customWidth="1"/>
    <col min="7706" max="7706" width="1.375" style="84" bestFit="1" customWidth="1"/>
    <col min="7707" max="7707" width="1.25" style="84" bestFit="1" customWidth="1"/>
    <col min="7708" max="7708" width="1.375" style="84" bestFit="1" customWidth="1"/>
    <col min="7709" max="7709" width="1.25" style="84" bestFit="1" customWidth="1"/>
    <col min="7710" max="7710" width="1.375" style="84" bestFit="1" customWidth="1"/>
    <col min="7711" max="7711" width="1.25" style="84" bestFit="1" customWidth="1"/>
    <col min="7712" max="7712" width="1.375" style="84" bestFit="1" customWidth="1"/>
    <col min="7713" max="7713" width="1.25" style="84" bestFit="1" customWidth="1"/>
    <col min="7714" max="7714" width="1.375" style="84" bestFit="1" customWidth="1"/>
    <col min="7715" max="7715" width="1.25" style="84" bestFit="1" customWidth="1"/>
    <col min="7716" max="7716" width="1.375" style="84" bestFit="1" customWidth="1"/>
    <col min="7717" max="7717" width="1.25" style="84" bestFit="1" customWidth="1"/>
    <col min="7718" max="7718" width="0.125" style="84" customWidth="1"/>
    <col min="7719" max="7719" width="0" style="84" hidden="1" customWidth="1"/>
    <col min="7720" max="7941" width="11" style="84"/>
    <col min="7942" max="7942" width="1.125" style="84" customWidth="1"/>
    <col min="7943" max="7943" width="19.375" style="84" bestFit="1" customWidth="1"/>
    <col min="7944" max="7944" width="27.875" style="84" bestFit="1" customWidth="1"/>
    <col min="7945" max="7945" width="36.25" style="84" customWidth="1"/>
    <col min="7946" max="7946" width="32.875" style="84" customWidth="1"/>
    <col min="7947" max="7947" width="31.875" style="84" bestFit="1" customWidth="1"/>
    <col min="7948" max="7948" width="16.875" style="84" bestFit="1" customWidth="1"/>
    <col min="7949" max="7949" width="24.375" style="84" bestFit="1" customWidth="1"/>
    <col min="7950" max="7950" width="1.375" style="84" bestFit="1" customWidth="1"/>
    <col min="7951" max="7951" width="1.25" style="84" bestFit="1" customWidth="1"/>
    <col min="7952" max="7952" width="1.375" style="84" bestFit="1" customWidth="1"/>
    <col min="7953" max="7953" width="1.25" style="84" bestFit="1" customWidth="1"/>
    <col min="7954" max="7954" width="1.375" style="84" bestFit="1" customWidth="1"/>
    <col min="7955" max="7955" width="1.25" style="84" bestFit="1" customWidth="1"/>
    <col min="7956" max="7956" width="1.375" style="84" bestFit="1" customWidth="1"/>
    <col min="7957" max="7957" width="1.25" style="84" bestFit="1" customWidth="1"/>
    <col min="7958" max="7958" width="1.375" style="84" bestFit="1" customWidth="1"/>
    <col min="7959" max="7959" width="1.25" style="84" bestFit="1" customWidth="1"/>
    <col min="7960" max="7960" width="1.375" style="84" bestFit="1" customWidth="1"/>
    <col min="7961" max="7961" width="1.25" style="84" bestFit="1" customWidth="1"/>
    <col min="7962" max="7962" width="1.375" style="84" bestFit="1" customWidth="1"/>
    <col min="7963" max="7963" width="1.25" style="84" bestFit="1" customWidth="1"/>
    <col min="7964" max="7964" width="1.375" style="84" bestFit="1" customWidth="1"/>
    <col min="7965" max="7965" width="1.25" style="84" bestFit="1" customWidth="1"/>
    <col min="7966" max="7966" width="1.375" style="84" bestFit="1" customWidth="1"/>
    <col min="7967" max="7967" width="1.25" style="84" bestFit="1" customWidth="1"/>
    <col min="7968" max="7968" width="1.375" style="84" bestFit="1" customWidth="1"/>
    <col min="7969" max="7969" width="1.25" style="84" bestFit="1" customWidth="1"/>
    <col min="7970" max="7970" width="1.375" style="84" bestFit="1" customWidth="1"/>
    <col min="7971" max="7971" width="1.25" style="84" bestFit="1" customWidth="1"/>
    <col min="7972" max="7972" width="1.375" style="84" bestFit="1" customWidth="1"/>
    <col min="7973" max="7973" width="1.25" style="84" bestFit="1" customWidth="1"/>
    <col min="7974" max="7974" width="0.125" style="84" customWidth="1"/>
    <col min="7975" max="7975" width="0" style="84" hidden="1" customWidth="1"/>
    <col min="7976" max="8197" width="11" style="84"/>
    <col min="8198" max="8198" width="1.125" style="84" customWidth="1"/>
    <col min="8199" max="8199" width="19.375" style="84" bestFit="1" customWidth="1"/>
    <col min="8200" max="8200" width="27.875" style="84" bestFit="1" customWidth="1"/>
    <col min="8201" max="8201" width="36.25" style="84" customWidth="1"/>
    <col min="8202" max="8202" width="32.875" style="84" customWidth="1"/>
    <col min="8203" max="8203" width="31.875" style="84" bestFit="1" customWidth="1"/>
    <col min="8204" max="8204" width="16.875" style="84" bestFit="1" customWidth="1"/>
    <col min="8205" max="8205" width="24.375" style="84" bestFit="1" customWidth="1"/>
    <col min="8206" max="8206" width="1.375" style="84" bestFit="1" customWidth="1"/>
    <col min="8207" max="8207" width="1.25" style="84" bestFit="1" customWidth="1"/>
    <col min="8208" max="8208" width="1.375" style="84" bestFit="1" customWidth="1"/>
    <col min="8209" max="8209" width="1.25" style="84" bestFit="1" customWidth="1"/>
    <col min="8210" max="8210" width="1.375" style="84" bestFit="1" customWidth="1"/>
    <col min="8211" max="8211" width="1.25" style="84" bestFit="1" customWidth="1"/>
    <col min="8212" max="8212" width="1.375" style="84" bestFit="1" customWidth="1"/>
    <col min="8213" max="8213" width="1.25" style="84" bestFit="1" customWidth="1"/>
    <col min="8214" max="8214" width="1.375" style="84" bestFit="1" customWidth="1"/>
    <col min="8215" max="8215" width="1.25" style="84" bestFit="1" customWidth="1"/>
    <col min="8216" max="8216" width="1.375" style="84" bestFit="1" customWidth="1"/>
    <col min="8217" max="8217" width="1.25" style="84" bestFit="1" customWidth="1"/>
    <col min="8218" max="8218" width="1.375" style="84" bestFit="1" customWidth="1"/>
    <col min="8219" max="8219" width="1.25" style="84" bestFit="1" customWidth="1"/>
    <col min="8220" max="8220" width="1.375" style="84" bestFit="1" customWidth="1"/>
    <col min="8221" max="8221" width="1.25" style="84" bestFit="1" customWidth="1"/>
    <col min="8222" max="8222" width="1.375" style="84" bestFit="1" customWidth="1"/>
    <col min="8223" max="8223" width="1.25" style="84" bestFit="1" customWidth="1"/>
    <col min="8224" max="8224" width="1.375" style="84" bestFit="1" customWidth="1"/>
    <col min="8225" max="8225" width="1.25" style="84" bestFit="1" customWidth="1"/>
    <col min="8226" max="8226" width="1.375" style="84" bestFit="1" customWidth="1"/>
    <col min="8227" max="8227" width="1.25" style="84" bestFit="1" customWidth="1"/>
    <col min="8228" max="8228" width="1.375" style="84" bestFit="1" customWidth="1"/>
    <col min="8229" max="8229" width="1.25" style="84" bestFit="1" customWidth="1"/>
    <col min="8230" max="8230" width="0.125" style="84" customWidth="1"/>
    <col min="8231" max="8231" width="0" style="84" hidden="1" customWidth="1"/>
    <col min="8232" max="8453" width="11" style="84"/>
    <col min="8454" max="8454" width="1.125" style="84" customWidth="1"/>
    <col min="8455" max="8455" width="19.375" style="84" bestFit="1" customWidth="1"/>
    <col min="8456" max="8456" width="27.875" style="84" bestFit="1" customWidth="1"/>
    <col min="8457" max="8457" width="36.25" style="84" customWidth="1"/>
    <col min="8458" max="8458" width="32.875" style="84" customWidth="1"/>
    <col min="8459" max="8459" width="31.875" style="84" bestFit="1" customWidth="1"/>
    <col min="8460" max="8460" width="16.875" style="84" bestFit="1" customWidth="1"/>
    <col min="8461" max="8461" width="24.375" style="84" bestFit="1" customWidth="1"/>
    <col min="8462" max="8462" width="1.375" style="84" bestFit="1" customWidth="1"/>
    <col min="8463" max="8463" width="1.25" style="84" bestFit="1" customWidth="1"/>
    <col min="8464" max="8464" width="1.375" style="84" bestFit="1" customWidth="1"/>
    <col min="8465" max="8465" width="1.25" style="84" bestFit="1" customWidth="1"/>
    <col min="8466" max="8466" width="1.375" style="84" bestFit="1" customWidth="1"/>
    <col min="8467" max="8467" width="1.25" style="84" bestFit="1" customWidth="1"/>
    <col min="8468" max="8468" width="1.375" style="84" bestFit="1" customWidth="1"/>
    <col min="8469" max="8469" width="1.25" style="84" bestFit="1" customWidth="1"/>
    <col min="8470" max="8470" width="1.375" style="84" bestFit="1" customWidth="1"/>
    <col min="8471" max="8471" width="1.25" style="84" bestFit="1" customWidth="1"/>
    <col min="8472" max="8472" width="1.375" style="84" bestFit="1" customWidth="1"/>
    <col min="8473" max="8473" width="1.25" style="84" bestFit="1" customWidth="1"/>
    <col min="8474" max="8474" width="1.375" style="84" bestFit="1" customWidth="1"/>
    <col min="8475" max="8475" width="1.25" style="84" bestFit="1" customWidth="1"/>
    <col min="8476" max="8476" width="1.375" style="84" bestFit="1" customWidth="1"/>
    <col min="8477" max="8477" width="1.25" style="84" bestFit="1" customWidth="1"/>
    <col min="8478" max="8478" width="1.375" style="84" bestFit="1" customWidth="1"/>
    <col min="8479" max="8479" width="1.25" style="84" bestFit="1" customWidth="1"/>
    <col min="8480" max="8480" width="1.375" style="84" bestFit="1" customWidth="1"/>
    <col min="8481" max="8481" width="1.25" style="84" bestFit="1" customWidth="1"/>
    <col min="8482" max="8482" width="1.375" style="84" bestFit="1" customWidth="1"/>
    <col min="8483" max="8483" width="1.25" style="84" bestFit="1" customWidth="1"/>
    <col min="8484" max="8484" width="1.375" style="84" bestFit="1" customWidth="1"/>
    <col min="8485" max="8485" width="1.25" style="84" bestFit="1" customWidth="1"/>
    <col min="8486" max="8486" width="0.125" style="84" customWidth="1"/>
    <col min="8487" max="8487" width="0" style="84" hidden="1" customWidth="1"/>
    <col min="8488" max="8709" width="11" style="84"/>
    <col min="8710" max="8710" width="1.125" style="84" customWidth="1"/>
    <col min="8711" max="8711" width="19.375" style="84" bestFit="1" customWidth="1"/>
    <col min="8712" max="8712" width="27.875" style="84" bestFit="1" customWidth="1"/>
    <col min="8713" max="8713" width="36.25" style="84" customWidth="1"/>
    <col min="8714" max="8714" width="32.875" style="84" customWidth="1"/>
    <col min="8715" max="8715" width="31.875" style="84" bestFit="1" customWidth="1"/>
    <col min="8716" max="8716" width="16.875" style="84" bestFit="1" customWidth="1"/>
    <col min="8717" max="8717" width="24.375" style="84" bestFit="1" customWidth="1"/>
    <col min="8718" max="8718" width="1.375" style="84" bestFit="1" customWidth="1"/>
    <col min="8719" max="8719" width="1.25" style="84" bestFit="1" customWidth="1"/>
    <col min="8720" max="8720" width="1.375" style="84" bestFit="1" customWidth="1"/>
    <col min="8721" max="8721" width="1.25" style="84" bestFit="1" customWidth="1"/>
    <col min="8722" max="8722" width="1.375" style="84" bestFit="1" customWidth="1"/>
    <col min="8723" max="8723" width="1.25" style="84" bestFit="1" customWidth="1"/>
    <col min="8724" max="8724" width="1.375" style="84" bestFit="1" customWidth="1"/>
    <col min="8725" max="8725" width="1.25" style="84" bestFit="1" customWidth="1"/>
    <col min="8726" max="8726" width="1.375" style="84" bestFit="1" customWidth="1"/>
    <col min="8727" max="8727" width="1.25" style="84" bestFit="1" customWidth="1"/>
    <col min="8728" max="8728" width="1.375" style="84" bestFit="1" customWidth="1"/>
    <col min="8729" max="8729" width="1.25" style="84" bestFit="1" customWidth="1"/>
    <col min="8730" max="8730" width="1.375" style="84" bestFit="1" customWidth="1"/>
    <col min="8731" max="8731" width="1.25" style="84" bestFit="1" customWidth="1"/>
    <col min="8732" max="8732" width="1.375" style="84" bestFit="1" customWidth="1"/>
    <col min="8733" max="8733" width="1.25" style="84" bestFit="1" customWidth="1"/>
    <col min="8734" max="8734" width="1.375" style="84" bestFit="1" customWidth="1"/>
    <col min="8735" max="8735" width="1.25" style="84" bestFit="1" customWidth="1"/>
    <col min="8736" max="8736" width="1.375" style="84" bestFit="1" customWidth="1"/>
    <col min="8737" max="8737" width="1.25" style="84" bestFit="1" customWidth="1"/>
    <col min="8738" max="8738" width="1.375" style="84" bestFit="1" customWidth="1"/>
    <col min="8739" max="8739" width="1.25" style="84" bestFit="1" customWidth="1"/>
    <col min="8740" max="8740" width="1.375" style="84" bestFit="1" customWidth="1"/>
    <col min="8741" max="8741" width="1.25" style="84" bestFit="1" customWidth="1"/>
    <col min="8742" max="8742" width="0.125" style="84" customWidth="1"/>
    <col min="8743" max="8743" width="0" style="84" hidden="1" customWidth="1"/>
    <col min="8744" max="8965" width="11" style="84"/>
    <col min="8966" max="8966" width="1.125" style="84" customWidth="1"/>
    <col min="8967" max="8967" width="19.375" style="84" bestFit="1" customWidth="1"/>
    <col min="8968" max="8968" width="27.875" style="84" bestFit="1" customWidth="1"/>
    <col min="8969" max="8969" width="36.25" style="84" customWidth="1"/>
    <col min="8970" max="8970" width="32.875" style="84" customWidth="1"/>
    <col min="8971" max="8971" width="31.875" style="84" bestFit="1" customWidth="1"/>
    <col min="8972" max="8972" width="16.875" style="84" bestFit="1" customWidth="1"/>
    <col min="8973" max="8973" width="24.375" style="84" bestFit="1" customWidth="1"/>
    <col min="8974" max="8974" width="1.375" style="84" bestFit="1" customWidth="1"/>
    <col min="8975" max="8975" width="1.25" style="84" bestFit="1" customWidth="1"/>
    <col min="8976" max="8976" width="1.375" style="84" bestFit="1" customWidth="1"/>
    <col min="8977" max="8977" width="1.25" style="84" bestFit="1" customWidth="1"/>
    <col min="8978" max="8978" width="1.375" style="84" bestFit="1" customWidth="1"/>
    <col min="8979" max="8979" width="1.25" style="84" bestFit="1" customWidth="1"/>
    <col min="8980" max="8980" width="1.375" style="84" bestFit="1" customWidth="1"/>
    <col min="8981" max="8981" width="1.25" style="84" bestFit="1" customWidth="1"/>
    <col min="8982" max="8982" width="1.375" style="84" bestFit="1" customWidth="1"/>
    <col min="8983" max="8983" width="1.25" style="84" bestFit="1" customWidth="1"/>
    <col min="8984" max="8984" width="1.375" style="84" bestFit="1" customWidth="1"/>
    <col min="8985" max="8985" width="1.25" style="84" bestFit="1" customWidth="1"/>
    <col min="8986" max="8986" width="1.375" style="84" bestFit="1" customWidth="1"/>
    <col min="8987" max="8987" width="1.25" style="84" bestFit="1" customWidth="1"/>
    <col min="8988" max="8988" width="1.375" style="84" bestFit="1" customWidth="1"/>
    <col min="8989" max="8989" width="1.25" style="84" bestFit="1" customWidth="1"/>
    <col min="8990" max="8990" width="1.375" style="84" bestFit="1" customWidth="1"/>
    <col min="8991" max="8991" width="1.25" style="84" bestFit="1" customWidth="1"/>
    <col min="8992" max="8992" width="1.375" style="84" bestFit="1" customWidth="1"/>
    <col min="8993" max="8993" width="1.25" style="84" bestFit="1" customWidth="1"/>
    <col min="8994" max="8994" width="1.375" style="84" bestFit="1" customWidth="1"/>
    <col min="8995" max="8995" width="1.25" style="84" bestFit="1" customWidth="1"/>
    <col min="8996" max="8996" width="1.375" style="84" bestFit="1" customWidth="1"/>
    <col min="8997" max="8997" width="1.25" style="84" bestFit="1" customWidth="1"/>
    <col min="8998" max="8998" width="0.125" style="84" customWidth="1"/>
    <col min="8999" max="8999" width="0" style="84" hidden="1" customWidth="1"/>
    <col min="9000" max="9221" width="11" style="84"/>
    <col min="9222" max="9222" width="1.125" style="84" customWidth="1"/>
    <col min="9223" max="9223" width="19.375" style="84" bestFit="1" customWidth="1"/>
    <col min="9224" max="9224" width="27.875" style="84" bestFit="1" customWidth="1"/>
    <col min="9225" max="9225" width="36.25" style="84" customWidth="1"/>
    <col min="9226" max="9226" width="32.875" style="84" customWidth="1"/>
    <col min="9227" max="9227" width="31.875" style="84" bestFit="1" customWidth="1"/>
    <col min="9228" max="9228" width="16.875" style="84" bestFit="1" customWidth="1"/>
    <col min="9229" max="9229" width="24.375" style="84" bestFit="1" customWidth="1"/>
    <col min="9230" max="9230" width="1.375" style="84" bestFit="1" customWidth="1"/>
    <col min="9231" max="9231" width="1.25" style="84" bestFit="1" customWidth="1"/>
    <col min="9232" max="9232" width="1.375" style="84" bestFit="1" customWidth="1"/>
    <col min="9233" max="9233" width="1.25" style="84" bestFit="1" customWidth="1"/>
    <col min="9234" max="9234" width="1.375" style="84" bestFit="1" customWidth="1"/>
    <col min="9235" max="9235" width="1.25" style="84" bestFit="1" customWidth="1"/>
    <col min="9236" max="9236" width="1.375" style="84" bestFit="1" customWidth="1"/>
    <col min="9237" max="9237" width="1.25" style="84" bestFit="1" customWidth="1"/>
    <col min="9238" max="9238" width="1.375" style="84" bestFit="1" customWidth="1"/>
    <col min="9239" max="9239" width="1.25" style="84" bestFit="1" customWidth="1"/>
    <col min="9240" max="9240" width="1.375" style="84" bestFit="1" customWidth="1"/>
    <col min="9241" max="9241" width="1.25" style="84" bestFit="1" customWidth="1"/>
    <col min="9242" max="9242" width="1.375" style="84" bestFit="1" customWidth="1"/>
    <col min="9243" max="9243" width="1.25" style="84" bestFit="1" customWidth="1"/>
    <col min="9244" max="9244" width="1.375" style="84" bestFit="1" customWidth="1"/>
    <col min="9245" max="9245" width="1.25" style="84" bestFit="1" customWidth="1"/>
    <col min="9246" max="9246" width="1.375" style="84" bestFit="1" customWidth="1"/>
    <col min="9247" max="9247" width="1.25" style="84" bestFit="1" customWidth="1"/>
    <col min="9248" max="9248" width="1.375" style="84" bestFit="1" customWidth="1"/>
    <col min="9249" max="9249" width="1.25" style="84" bestFit="1" customWidth="1"/>
    <col min="9250" max="9250" width="1.375" style="84" bestFit="1" customWidth="1"/>
    <col min="9251" max="9251" width="1.25" style="84" bestFit="1" customWidth="1"/>
    <col min="9252" max="9252" width="1.375" style="84" bestFit="1" customWidth="1"/>
    <col min="9253" max="9253" width="1.25" style="84" bestFit="1" customWidth="1"/>
    <col min="9254" max="9254" width="0.125" style="84" customWidth="1"/>
    <col min="9255" max="9255" width="0" style="84" hidden="1" customWidth="1"/>
    <col min="9256" max="9477" width="11" style="84"/>
    <col min="9478" max="9478" width="1.125" style="84" customWidth="1"/>
    <col min="9479" max="9479" width="19.375" style="84" bestFit="1" customWidth="1"/>
    <col min="9480" max="9480" width="27.875" style="84" bestFit="1" customWidth="1"/>
    <col min="9481" max="9481" width="36.25" style="84" customWidth="1"/>
    <col min="9482" max="9482" width="32.875" style="84" customWidth="1"/>
    <col min="9483" max="9483" width="31.875" style="84" bestFit="1" customWidth="1"/>
    <col min="9484" max="9484" width="16.875" style="84" bestFit="1" customWidth="1"/>
    <col min="9485" max="9485" width="24.375" style="84" bestFit="1" customWidth="1"/>
    <col min="9486" max="9486" width="1.375" style="84" bestFit="1" customWidth="1"/>
    <col min="9487" max="9487" width="1.25" style="84" bestFit="1" customWidth="1"/>
    <col min="9488" max="9488" width="1.375" style="84" bestFit="1" customWidth="1"/>
    <col min="9489" max="9489" width="1.25" style="84" bestFit="1" customWidth="1"/>
    <col min="9490" max="9490" width="1.375" style="84" bestFit="1" customWidth="1"/>
    <col min="9491" max="9491" width="1.25" style="84" bestFit="1" customWidth="1"/>
    <col min="9492" max="9492" width="1.375" style="84" bestFit="1" customWidth="1"/>
    <col min="9493" max="9493" width="1.25" style="84" bestFit="1" customWidth="1"/>
    <col min="9494" max="9494" width="1.375" style="84" bestFit="1" customWidth="1"/>
    <col min="9495" max="9495" width="1.25" style="84" bestFit="1" customWidth="1"/>
    <col min="9496" max="9496" width="1.375" style="84" bestFit="1" customWidth="1"/>
    <col min="9497" max="9497" width="1.25" style="84" bestFit="1" customWidth="1"/>
    <col min="9498" max="9498" width="1.375" style="84" bestFit="1" customWidth="1"/>
    <col min="9499" max="9499" width="1.25" style="84" bestFit="1" customWidth="1"/>
    <col min="9500" max="9500" width="1.375" style="84" bestFit="1" customWidth="1"/>
    <col min="9501" max="9501" width="1.25" style="84" bestFit="1" customWidth="1"/>
    <col min="9502" max="9502" width="1.375" style="84" bestFit="1" customWidth="1"/>
    <col min="9503" max="9503" width="1.25" style="84" bestFit="1" customWidth="1"/>
    <col min="9504" max="9504" width="1.375" style="84" bestFit="1" customWidth="1"/>
    <col min="9505" max="9505" width="1.25" style="84" bestFit="1" customWidth="1"/>
    <col min="9506" max="9506" width="1.375" style="84" bestFit="1" customWidth="1"/>
    <col min="9507" max="9507" width="1.25" style="84" bestFit="1" customWidth="1"/>
    <col min="9508" max="9508" width="1.375" style="84" bestFit="1" customWidth="1"/>
    <col min="9509" max="9509" width="1.25" style="84" bestFit="1" customWidth="1"/>
    <col min="9510" max="9510" width="0.125" style="84" customWidth="1"/>
    <col min="9511" max="9511" width="0" style="84" hidden="1" customWidth="1"/>
    <col min="9512" max="9733" width="11" style="84"/>
    <col min="9734" max="9734" width="1.125" style="84" customWidth="1"/>
    <col min="9735" max="9735" width="19.375" style="84" bestFit="1" customWidth="1"/>
    <col min="9736" max="9736" width="27.875" style="84" bestFit="1" customWidth="1"/>
    <col min="9737" max="9737" width="36.25" style="84" customWidth="1"/>
    <col min="9738" max="9738" width="32.875" style="84" customWidth="1"/>
    <col min="9739" max="9739" width="31.875" style="84" bestFit="1" customWidth="1"/>
    <col min="9740" max="9740" width="16.875" style="84" bestFit="1" customWidth="1"/>
    <col min="9741" max="9741" width="24.375" style="84" bestFit="1" customWidth="1"/>
    <col min="9742" max="9742" width="1.375" style="84" bestFit="1" customWidth="1"/>
    <col min="9743" max="9743" width="1.25" style="84" bestFit="1" customWidth="1"/>
    <col min="9744" max="9744" width="1.375" style="84" bestFit="1" customWidth="1"/>
    <col min="9745" max="9745" width="1.25" style="84" bestFit="1" customWidth="1"/>
    <col min="9746" max="9746" width="1.375" style="84" bestFit="1" customWidth="1"/>
    <col min="9747" max="9747" width="1.25" style="84" bestFit="1" customWidth="1"/>
    <col min="9748" max="9748" width="1.375" style="84" bestFit="1" customWidth="1"/>
    <col min="9749" max="9749" width="1.25" style="84" bestFit="1" customWidth="1"/>
    <col min="9750" max="9750" width="1.375" style="84" bestFit="1" customWidth="1"/>
    <col min="9751" max="9751" width="1.25" style="84" bestFit="1" customWidth="1"/>
    <col min="9752" max="9752" width="1.375" style="84" bestFit="1" customWidth="1"/>
    <col min="9753" max="9753" width="1.25" style="84" bestFit="1" customWidth="1"/>
    <col min="9754" max="9754" width="1.375" style="84" bestFit="1" customWidth="1"/>
    <col min="9755" max="9755" width="1.25" style="84" bestFit="1" customWidth="1"/>
    <col min="9756" max="9756" width="1.375" style="84" bestFit="1" customWidth="1"/>
    <col min="9757" max="9757" width="1.25" style="84" bestFit="1" customWidth="1"/>
    <col min="9758" max="9758" width="1.375" style="84" bestFit="1" customWidth="1"/>
    <col min="9759" max="9759" width="1.25" style="84" bestFit="1" customWidth="1"/>
    <col min="9760" max="9760" width="1.375" style="84" bestFit="1" customWidth="1"/>
    <col min="9761" max="9761" width="1.25" style="84" bestFit="1" customWidth="1"/>
    <col min="9762" max="9762" width="1.375" style="84" bestFit="1" customWidth="1"/>
    <col min="9763" max="9763" width="1.25" style="84" bestFit="1" customWidth="1"/>
    <col min="9764" max="9764" width="1.375" style="84" bestFit="1" customWidth="1"/>
    <col min="9765" max="9765" width="1.25" style="84" bestFit="1" customWidth="1"/>
    <col min="9766" max="9766" width="0.125" style="84" customWidth="1"/>
    <col min="9767" max="9767" width="0" style="84" hidden="1" customWidth="1"/>
    <col min="9768" max="9989" width="11" style="84"/>
    <col min="9990" max="9990" width="1.125" style="84" customWidth="1"/>
    <col min="9991" max="9991" width="19.375" style="84" bestFit="1" customWidth="1"/>
    <col min="9992" max="9992" width="27.875" style="84" bestFit="1" customWidth="1"/>
    <col min="9993" max="9993" width="36.25" style="84" customWidth="1"/>
    <col min="9994" max="9994" width="32.875" style="84" customWidth="1"/>
    <col min="9995" max="9995" width="31.875" style="84" bestFit="1" customWidth="1"/>
    <col min="9996" max="9996" width="16.875" style="84" bestFit="1" customWidth="1"/>
    <col min="9997" max="9997" width="24.375" style="84" bestFit="1" customWidth="1"/>
    <col min="9998" max="9998" width="1.375" style="84" bestFit="1" customWidth="1"/>
    <col min="9999" max="9999" width="1.25" style="84" bestFit="1" customWidth="1"/>
    <col min="10000" max="10000" width="1.375" style="84" bestFit="1" customWidth="1"/>
    <col min="10001" max="10001" width="1.25" style="84" bestFit="1" customWidth="1"/>
    <col min="10002" max="10002" width="1.375" style="84" bestFit="1" customWidth="1"/>
    <col min="10003" max="10003" width="1.25" style="84" bestFit="1" customWidth="1"/>
    <col min="10004" max="10004" width="1.375" style="84" bestFit="1" customWidth="1"/>
    <col min="10005" max="10005" width="1.25" style="84" bestFit="1" customWidth="1"/>
    <col min="10006" max="10006" width="1.375" style="84" bestFit="1" customWidth="1"/>
    <col min="10007" max="10007" width="1.25" style="84" bestFit="1" customWidth="1"/>
    <col min="10008" max="10008" width="1.375" style="84" bestFit="1" customWidth="1"/>
    <col min="10009" max="10009" width="1.25" style="84" bestFit="1" customWidth="1"/>
    <col min="10010" max="10010" width="1.375" style="84" bestFit="1" customWidth="1"/>
    <col min="10011" max="10011" width="1.25" style="84" bestFit="1" customWidth="1"/>
    <col min="10012" max="10012" width="1.375" style="84" bestFit="1" customWidth="1"/>
    <col min="10013" max="10013" width="1.25" style="84" bestFit="1" customWidth="1"/>
    <col min="10014" max="10014" width="1.375" style="84" bestFit="1" customWidth="1"/>
    <col min="10015" max="10015" width="1.25" style="84" bestFit="1" customWidth="1"/>
    <col min="10016" max="10016" width="1.375" style="84" bestFit="1" customWidth="1"/>
    <col min="10017" max="10017" width="1.25" style="84" bestFit="1" customWidth="1"/>
    <col min="10018" max="10018" width="1.375" style="84" bestFit="1" customWidth="1"/>
    <col min="10019" max="10019" width="1.25" style="84" bestFit="1" customWidth="1"/>
    <col min="10020" max="10020" width="1.375" style="84" bestFit="1" customWidth="1"/>
    <col min="10021" max="10021" width="1.25" style="84" bestFit="1" customWidth="1"/>
    <col min="10022" max="10022" width="0.125" style="84" customWidth="1"/>
    <col min="10023" max="10023" width="0" style="84" hidden="1" customWidth="1"/>
    <col min="10024" max="10245" width="11" style="84"/>
    <col min="10246" max="10246" width="1.125" style="84" customWidth="1"/>
    <col min="10247" max="10247" width="19.375" style="84" bestFit="1" customWidth="1"/>
    <col min="10248" max="10248" width="27.875" style="84" bestFit="1" customWidth="1"/>
    <col min="10249" max="10249" width="36.25" style="84" customWidth="1"/>
    <col min="10250" max="10250" width="32.875" style="84" customWidth="1"/>
    <col min="10251" max="10251" width="31.875" style="84" bestFit="1" customWidth="1"/>
    <col min="10252" max="10252" width="16.875" style="84" bestFit="1" customWidth="1"/>
    <col min="10253" max="10253" width="24.375" style="84" bestFit="1" customWidth="1"/>
    <col min="10254" max="10254" width="1.375" style="84" bestFit="1" customWidth="1"/>
    <col min="10255" max="10255" width="1.25" style="84" bestFit="1" customWidth="1"/>
    <col min="10256" max="10256" width="1.375" style="84" bestFit="1" customWidth="1"/>
    <col min="10257" max="10257" width="1.25" style="84" bestFit="1" customWidth="1"/>
    <col min="10258" max="10258" width="1.375" style="84" bestFit="1" customWidth="1"/>
    <col min="10259" max="10259" width="1.25" style="84" bestFit="1" customWidth="1"/>
    <col min="10260" max="10260" width="1.375" style="84" bestFit="1" customWidth="1"/>
    <col min="10261" max="10261" width="1.25" style="84" bestFit="1" customWidth="1"/>
    <col min="10262" max="10262" width="1.375" style="84" bestFit="1" customWidth="1"/>
    <col min="10263" max="10263" width="1.25" style="84" bestFit="1" customWidth="1"/>
    <col min="10264" max="10264" width="1.375" style="84" bestFit="1" customWidth="1"/>
    <col min="10265" max="10265" width="1.25" style="84" bestFit="1" customWidth="1"/>
    <col min="10266" max="10266" width="1.375" style="84" bestFit="1" customWidth="1"/>
    <col min="10267" max="10267" width="1.25" style="84" bestFit="1" customWidth="1"/>
    <col min="10268" max="10268" width="1.375" style="84" bestFit="1" customWidth="1"/>
    <col min="10269" max="10269" width="1.25" style="84" bestFit="1" customWidth="1"/>
    <col min="10270" max="10270" width="1.375" style="84" bestFit="1" customWidth="1"/>
    <col min="10271" max="10271" width="1.25" style="84" bestFit="1" customWidth="1"/>
    <col min="10272" max="10272" width="1.375" style="84" bestFit="1" customWidth="1"/>
    <col min="10273" max="10273" width="1.25" style="84" bestFit="1" customWidth="1"/>
    <col min="10274" max="10274" width="1.375" style="84" bestFit="1" customWidth="1"/>
    <col min="10275" max="10275" width="1.25" style="84" bestFit="1" customWidth="1"/>
    <col min="10276" max="10276" width="1.375" style="84" bestFit="1" customWidth="1"/>
    <col min="10277" max="10277" width="1.25" style="84" bestFit="1" customWidth="1"/>
    <col min="10278" max="10278" width="0.125" style="84" customWidth="1"/>
    <col min="10279" max="10279" width="0" style="84" hidden="1" customWidth="1"/>
    <col min="10280" max="10501" width="11" style="84"/>
    <col min="10502" max="10502" width="1.125" style="84" customWidth="1"/>
    <col min="10503" max="10503" width="19.375" style="84" bestFit="1" customWidth="1"/>
    <col min="10504" max="10504" width="27.875" style="84" bestFit="1" customWidth="1"/>
    <col min="10505" max="10505" width="36.25" style="84" customWidth="1"/>
    <col min="10506" max="10506" width="32.875" style="84" customWidth="1"/>
    <col min="10507" max="10507" width="31.875" style="84" bestFit="1" customWidth="1"/>
    <col min="10508" max="10508" width="16.875" style="84" bestFit="1" customWidth="1"/>
    <col min="10509" max="10509" width="24.375" style="84" bestFit="1" customWidth="1"/>
    <col min="10510" max="10510" width="1.375" style="84" bestFit="1" customWidth="1"/>
    <col min="10511" max="10511" width="1.25" style="84" bestFit="1" customWidth="1"/>
    <col min="10512" max="10512" width="1.375" style="84" bestFit="1" customWidth="1"/>
    <col min="10513" max="10513" width="1.25" style="84" bestFit="1" customWidth="1"/>
    <col min="10514" max="10514" width="1.375" style="84" bestFit="1" customWidth="1"/>
    <col min="10515" max="10515" width="1.25" style="84" bestFit="1" customWidth="1"/>
    <col min="10516" max="10516" width="1.375" style="84" bestFit="1" customWidth="1"/>
    <col min="10517" max="10517" width="1.25" style="84" bestFit="1" customWidth="1"/>
    <col min="10518" max="10518" width="1.375" style="84" bestFit="1" customWidth="1"/>
    <col min="10519" max="10519" width="1.25" style="84" bestFit="1" customWidth="1"/>
    <col min="10520" max="10520" width="1.375" style="84" bestFit="1" customWidth="1"/>
    <col min="10521" max="10521" width="1.25" style="84" bestFit="1" customWidth="1"/>
    <col min="10522" max="10522" width="1.375" style="84" bestFit="1" customWidth="1"/>
    <col min="10523" max="10523" width="1.25" style="84" bestFit="1" customWidth="1"/>
    <col min="10524" max="10524" width="1.375" style="84" bestFit="1" customWidth="1"/>
    <col min="10525" max="10525" width="1.25" style="84" bestFit="1" customWidth="1"/>
    <col min="10526" max="10526" width="1.375" style="84" bestFit="1" customWidth="1"/>
    <col min="10527" max="10527" width="1.25" style="84" bestFit="1" customWidth="1"/>
    <col min="10528" max="10528" width="1.375" style="84" bestFit="1" customWidth="1"/>
    <col min="10529" max="10529" width="1.25" style="84" bestFit="1" customWidth="1"/>
    <col min="10530" max="10530" width="1.375" style="84" bestFit="1" customWidth="1"/>
    <col min="10531" max="10531" width="1.25" style="84" bestFit="1" customWidth="1"/>
    <col min="10532" max="10532" width="1.375" style="84" bestFit="1" customWidth="1"/>
    <col min="10533" max="10533" width="1.25" style="84" bestFit="1" customWidth="1"/>
    <col min="10534" max="10534" width="0.125" style="84" customWidth="1"/>
    <col min="10535" max="10535" width="0" style="84" hidden="1" customWidth="1"/>
    <col min="10536" max="10757" width="11" style="84"/>
    <col min="10758" max="10758" width="1.125" style="84" customWidth="1"/>
    <col min="10759" max="10759" width="19.375" style="84" bestFit="1" customWidth="1"/>
    <col min="10760" max="10760" width="27.875" style="84" bestFit="1" customWidth="1"/>
    <col min="10761" max="10761" width="36.25" style="84" customWidth="1"/>
    <col min="10762" max="10762" width="32.875" style="84" customWidth="1"/>
    <col min="10763" max="10763" width="31.875" style="84" bestFit="1" customWidth="1"/>
    <col min="10764" max="10764" width="16.875" style="84" bestFit="1" customWidth="1"/>
    <col min="10765" max="10765" width="24.375" style="84" bestFit="1" customWidth="1"/>
    <col min="10766" max="10766" width="1.375" style="84" bestFit="1" customWidth="1"/>
    <col min="10767" max="10767" width="1.25" style="84" bestFit="1" customWidth="1"/>
    <col min="10768" max="10768" width="1.375" style="84" bestFit="1" customWidth="1"/>
    <col min="10769" max="10769" width="1.25" style="84" bestFit="1" customWidth="1"/>
    <col min="10770" max="10770" width="1.375" style="84" bestFit="1" customWidth="1"/>
    <col min="10771" max="10771" width="1.25" style="84" bestFit="1" customWidth="1"/>
    <col min="10772" max="10772" width="1.375" style="84" bestFit="1" customWidth="1"/>
    <col min="10773" max="10773" width="1.25" style="84" bestFit="1" customWidth="1"/>
    <col min="10774" max="10774" width="1.375" style="84" bestFit="1" customWidth="1"/>
    <col min="10775" max="10775" width="1.25" style="84" bestFit="1" customWidth="1"/>
    <col min="10776" max="10776" width="1.375" style="84" bestFit="1" customWidth="1"/>
    <col min="10777" max="10777" width="1.25" style="84" bestFit="1" customWidth="1"/>
    <col min="10778" max="10778" width="1.375" style="84" bestFit="1" customWidth="1"/>
    <col min="10779" max="10779" width="1.25" style="84" bestFit="1" customWidth="1"/>
    <col min="10780" max="10780" width="1.375" style="84" bestFit="1" customWidth="1"/>
    <col min="10781" max="10781" width="1.25" style="84" bestFit="1" customWidth="1"/>
    <col min="10782" max="10782" width="1.375" style="84" bestFit="1" customWidth="1"/>
    <col min="10783" max="10783" width="1.25" style="84" bestFit="1" customWidth="1"/>
    <col min="10784" max="10784" width="1.375" style="84" bestFit="1" customWidth="1"/>
    <col min="10785" max="10785" width="1.25" style="84" bestFit="1" customWidth="1"/>
    <col min="10786" max="10786" width="1.375" style="84" bestFit="1" customWidth="1"/>
    <col min="10787" max="10787" width="1.25" style="84" bestFit="1" customWidth="1"/>
    <col min="10788" max="10788" width="1.375" style="84" bestFit="1" customWidth="1"/>
    <col min="10789" max="10789" width="1.25" style="84" bestFit="1" customWidth="1"/>
    <col min="10790" max="10790" width="0.125" style="84" customWidth="1"/>
    <col min="10791" max="10791" width="0" style="84" hidden="1" customWidth="1"/>
    <col min="10792" max="11013" width="11" style="84"/>
    <col min="11014" max="11014" width="1.125" style="84" customWidth="1"/>
    <col min="11015" max="11015" width="19.375" style="84" bestFit="1" customWidth="1"/>
    <col min="11016" max="11016" width="27.875" style="84" bestFit="1" customWidth="1"/>
    <col min="11017" max="11017" width="36.25" style="84" customWidth="1"/>
    <col min="11018" max="11018" width="32.875" style="84" customWidth="1"/>
    <col min="11019" max="11019" width="31.875" style="84" bestFit="1" customWidth="1"/>
    <col min="11020" max="11020" width="16.875" style="84" bestFit="1" customWidth="1"/>
    <col min="11021" max="11021" width="24.375" style="84" bestFit="1" customWidth="1"/>
    <col min="11022" max="11022" width="1.375" style="84" bestFit="1" customWidth="1"/>
    <col min="11023" max="11023" width="1.25" style="84" bestFit="1" customWidth="1"/>
    <col min="11024" max="11024" width="1.375" style="84" bestFit="1" customWidth="1"/>
    <col min="11025" max="11025" width="1.25" style="84" bestFit="1" customWidth="1"/>
    <col min="11026" max="11026" width="1.375" style="84" bestFit="1" customWidth="1"/>
    <col min="11027" max="11027" width="1.25" style="84" bestFit="1" customWidth="1"/>
    <col min="11028" max="11028" width="1.375" style="84" bestFit="1" customWidth="1"/>
    <col min="11029" max="11029" width="1.25" style="84" bestFit="1" customWidth="1"/>
    <col min="11030" max="11030" width="1.375" style="84" bestFit="1" customWidth="1"/>
    <col min="11031" max="11031" width="1.25" style="84" bestFit="1" customWidth="1"/>
    <col min="11032" max="11032" width="1.375" style="84" bestFit="1" customWidth="1"/>
    <col min="11033" max="11033" width="1.25" style="84" bestFit="1" customWidth="1"/>
    <col min="11034" max="11034" width="1.375" style="84" bestFit="1" customWidth="1"/>
    <col min="11035" max="11035" width="1.25" style="84" bestFit="1" customWidth="1"/>
    <col min="11036" max="11036" width="1.375" style="84" bestFit="1" customWidth="1"/>
    <col min="11037" max="11037" width="1.25" style="84" bestFit="1" customWidth="1"/>
    <col min="11038" max="11038" width="1.375" style="84" bestFit="1" customWidth="1"/>
    <col min="11039" max="11039" width="1.25" style="84" bestFit="1" customWidth="1"/>
    <col min="11040" max="11040" width="1.375" style="84" bestFit="1" customWidth="1"/>
    <col min="11041" max="11041" width="1.25" style="84" bestFit="1" customWidth="1"/>
    <col min="11042" max="11042" width="1.375" style="84" bestFit="1" customWidth="1"/>
    <col min="11043" max="11043" width="1.25" style="84" bestFit="1" customWidth="1"/>
    <col min="11044" max="11044" width="1.375" style="84" bestFit="1" customWidth="1"/>
    <col min="11045" max="11045" width="1.25" style="84" bestFit="1" customWidth="1"/>
    <col min="11046" max="11046" width="0.125" style="84" customWidth="1"/>
    <col min="11047" max="11047" width="0" style="84" hidden="1" customWidth="1"/>
    <col min="11048" max="11269" width="11" style="84"/>
    <col min="11270" max="11270" width="1.125" style="84" customWidth="1"/>
    <col min="11271" max="11271" width="19.375" style="84" bestFit="1" customWidth="1"/>
    <col min="11272" max="11272" width="27.875" style="84" bestFit="1" customWidth="1"/>
    <col min="11273" max="11273" width="36.25" style="84" customWidth="1"/>
    <col min="11274" max="11274" width="32.875" style="84" customWidth="1"/>
    <col min="11275" max="11275" width="31.875" style="84" bestFit="1" customWidth="1"/>
    <col min="11276" max="11276" width="16.875" style="84" bestFit="1" customWidth="1"/>
    <col min="11277" max="11277" width="24.375" style="84" bestFit="1" customWidth="1"/>
    <col min="11278" max="11278" width="1.375" style="84" bestFit="1" customWidth="1"/>
    <col min="11279" max="11279" width="1.25" style="84" bestFit="1" customWidth="1"/>
    <col min="11280" max="11280" width="1.375" style="84" bestFit="1" customWidth="1"/>
    <col min="11281" max="11281" width="1.25" style="84" bestFit="1" customWidth="1"/>
    <col min="11282" max="11282" width="1.375" style="84" bestFit="1" customWidth="1"/>
    <col min="11283" max="11283" width="1.25" style="84" bestFit="1" customWidth="1"/>
    <col min="11284" max="11284" width="1.375" style="84" bestFit="1" customWidth="1"/>
    <col min="11285" max="11285" width="1.25" style="84" bestFit="1" customWidth="1"/>
    <col min="11286" max="11286" width="1.375" style="84" bestFit="1" customWidth="1"/>
    <col min="11287" max="11287" width="1.25" style="84" bestFit="1" customWidth="1"/>
    <col min="11288" max="11288" width="1.375" style="84" bestFit="1" customWidth="1"/>
    <col min="11289" max="11289" width="1.25" style="84" bestFit="1" customWidth="1"/>
    <col min="11290" max="11290" width="1.375" style="84" bestFit="1" customWidth="1"/>
    <col min="11291" max="11291" width="1.25" style="84" bestFit="1" customWidth="1"/>
    <col min="11292" max="11292" width="1.375" style="84" bestFit="1" customWidth="1"/>
    <col min="11293" max="11293" width="1.25" style="84" bestFit="1" customWidth="1"/>
    <col min="11294" max="11294" width="1.375" style="84" bestFit="1" customWidth="1"/>
    <col min="11295" max="11295" width="1.25" style="84" bestFit="1" customWidth="1"/>
    <col min="11296" max="11296" width="1.375" style="84" bestFit="1" customWidth="1"/>
    <col min="11297" max="11297" width="1.25" style="84" bestFit="1" customWidth="1"/>
    <col min="11298" max="11298" width="1.375" style="84" bestFit="1" customWidth="1"/>
    <col min="11299" max="11299" width="1.25" style="84" bestFit="1" customWidth="1"/>
    <col min="11300" max="11300" width="1.375" style="84" bestFit="1" customWidth="1"/>
    <col min="11301" max="11301" width="1.25" style="84" bestFit="1" customWidth="1"/>
    <col min="11302" max="11302" width="0.125" style="84" customWidth="1"/>
    <col min="11303" max="11303" width="0" style="84" hidden="1" customWidth="1"/>
    <col min="11304" max="11525" width="11" style="84"/>
    <col min="11526" max="11526" width="1.125" style="84" customWidth="1"/>
    <col min="11527" max="11527" width="19.375" style="84" bestFit="1" customWidth="1"/>
    <col min="11528" max="11528" width="27.875" style="84" bestFit="1" customWidth="1"/>
    <col min="11529" max="11529" width="36.25" style="84" customWidth="1"/>
    <col min="11530" max="11530" width="32.875" style="84" customWidth="1"/>
    <col min="11531" max="11531" width="31.875" style="84" bestFit="1" customWidth="1"/>
    <col min="11532" max="11532" width="16.875" style="84" bestFit="1" customWidth="1"/>
    <col min="11533" max="11533" width="24.375" style="84" bestFit="1" customWidth="1"/>
    <col min="11534" max="11534" width="1.375" style="84" bestFit="1" customWidth="1"/>
    <col min="11535" max="11535" width="1.25" style="84" bestFit="1" customWidth="1"/>
    <col min="11536" max="11536" width="1.375" style="84" bestFit="1" customWidth="1"/>
    <col min="11537" max="11537" width="1.25" style="84" bestFit="1" customWidth="1"/>
    <col min="11538" max="11538" width="1.375" style="84" bestFit="1" customWidth="1"/>
    <col min="11539" max="11539" width="1.25" style="84" bestFit="1" customWidth="1"/>
    <col min="11540" max="11540" width="1.375" style="84" bestFit="1" customWidth="1"/>
    <col min="11541" max="11541" width="1.25" style="84" bestFit="1" customWidth="1"/>
    <col min="11542" max="11542" width="1.375" style="84" bestFit="1" customWidth="1"/>
    <col min="11543" max="11543" width="1.25" style="84" bestFit="1" customWidth="1"/>
    <col min="11544" max="11544" width="1.375" style="84" bestFit="1" customWidth="1"/>
    <col min="11545" max="11545" width="1.25" style="84" bestFit="1" customWidth="1"/>
    <col min="11546" max="11546" width="1.375" style="84" bestFit="1" customWidth="1"/>
    <col min="11547" max="11547" width="1.25" style="84" bestFit="1" customWidth="1"/>
    <col min="11548" max="11548" width="1.375" style="84" bestFit="1" customWidth="1"/>
    <col min="11549" max="11549" width="1.25" style="84" bestFit="1" customWidth="1"/>
    <col min="11550" max="11550" width="1.375" style="84" bestFit="1" customWidth="1"/>
    <col min="11551" max="11551" width="1.25" style="84" bestFit="1" customWidth="1"/>
    <col min="11552" max="11552" width="1.375" style="84" bestFit="1" customWidth="1"/>
    <col min="11553" max="11553" width="1.25" style="84" bestFit="1" customWidth="1"/>
    <col min="11554" max="11554" width="1.375" style="84" bestFit="1" customWidth="1"/>
    <col min="11555" max="11555" width="1.25" style="84" bestFit="1" customWidth="1"/>
    <col min="11556" max="11556" width="1.375" style="84" bestFit="1" customWidth="1"/>
    <col min="11557" max="11557" width="1.25" style="84" bestFit="1" customWidth="1"/>
    <col min="11558" max="11558" width="0.125" style="84" customWidth="1"/>
    <col min="11559" max="11559" width="0" style="84" hidden="1" customWidth="1"/>
    <col min="11560" max="11781" width="11" style="84"/>
    <col min="11782" max="11782" width="1.125" style="84" customWidth="1"/>
    <col min="11783" max="11783" width="19.375" style="84" bestFit="1" customWidth="1"/>
    <col min="11784" max="11784" width="27.875" style="84" bestFit="1" customWidth="1"/>
    <col min="11785" max="11785" width="36.25" style="84" customWidth="1"/>
    <col min="11786" max="11786" width="32.875" style="84" customWidth="1"/>
    <col min="11787" max="11787" width="31.875" style="84" bestFit="1" customWidth="1"/>
    <col min="11788" max="11788" width="16.875" style="84" bestFit="1" customWidth="1"/>
    <col min="11789" max="11789" width="24.375" style="84" bestFit="1" customWidth="1"/>
    <col min="11790" max="11790" width="1.375" style="84" bestFit="1" customWidth="1"/>
    <col min="11791" max="11791" width="1.25" style="84" bestFit="1" customWidth="1"/>
    <col min="11792" max="11792" width="1.375" style="84" bestFit="1" customWidth="1"/>
    <col min="11793" max="11793" width="1.25" style="84" bestFit="1" customWidth="1"/>
    <col min="11794" max="11794" width="1.375" style="84" bestFit="1" customWidth="1"/>
    <col min="11795" max="11795" width="1.25" style="84" bestFit="1" customWidth="1"/>
    <col min="11796" max="11796" width="1.375" style="84" bestFit="1" customWidth="1"/>
    <col min="11797" max="11797" width="1.25" style="84" bestFit="1" customWidth="1"/>
    <col min="11798" max="11798" width="1.375" style="84" bestFit="1" customWidth="1"/>
    <col min="11799" max="11799" width="1.25" style="84" bestFit="1" customWidth="1"/>
    <col min="11800" max="11800" width="1.375" style="84" bestFit="1" customWidth="1"/>
    <col min="11801" max="11801" width="1.25" style="84" bestFit="1" customWidth="1"/>
    <col min="11802" max="11802" width="1.375" style="84" bestFit="1" customWidth="1"/>
    <col min="11803" max="11803" width="1.25" style="84" bestFit="1" customWidth="1"/>
    <col min="11804" max="11804" width="1.375" style="84" bestFit="1" customWidth="1"/>
    <col min="11805" max="11805" width="1.25" style="84" bestFit="1" customWidth="1"/>
    <col min="11806" max="11806" width="1.375" style="84" bestFit="1" customWidth="1"/>
    <col min="11807" max="11807" width="1.25" style="84" bestFit="1" customWidth="1"/>
    <col min="11808" max="11808" width="1.375" style="84" bestFit="1" customWidth="1"/>
    <col min="11809" max="11809" width="1.25" style="84" bestFit="1" customWidth="1"/>
    <col min="11810" max="11810" width="1.375" style="84" bestFit="1" customWidth="1"/>
    <col min="11811" max="11811" width="1.25" style="84" bestFit="1" customWidth="1"/>
    <col min="11812" max="11812" width="1.375" style="84" bestFit="1" customWidth="1"/>
    <col min="11813" max="11813" width="1.25" style="84" bestFit="1" customWidth="1"/>
    <col min="11814" max="11814" width="0.125" style="84" customWidth="1"/>
    <col min="11815" max="11815" width="0" style="84" hidden="1" customWidth="1"/>
    <col min="11816" max="12037" width="11" style="84"/>
    <col min="12038" max="12038" width="1.125" style="84" customWidth="1"/>
    <col min="12039" max="12039" width="19.375" style="84" bestFit="1" customWidth="1"/>
    <col min="12040" max="12040" width="27.875" style="84" bestFit="1" customWidth="1"/>
    <col min="12041" max="12041" width="36.25" style="84" customWidth="1"/>
    <col min="12042" max="12042" width="32.875" style="84" customWidth="1"/>
    <col min="12043" max="12043" width="31.875" style="84" bestFit="1" customWidth="1"/>
    <col min="12044" max="12044" width="16.875" style="84" bestFit="1" customWidth="1"/>
    <col min="12045" max="12045" width="24.375" style="84" bestFit="1" customWidth="1"/>
    <col min="12046" max="12046" width="1.375" style="84" bestFit="1" customWidth="1"/>
    <col min="12047" max="12047" width="1.25" style="84" bestFit="1" customWidth="1"/>
    <col min="12048" max="12048" width="1.375" style="84" bestFit="1" customWidth="1"/>
    <col min="12049" max="12049" width="1.25" style="84" bestFit="1" customWidth="1"/>
    <col min="12050" max="12050" width="1.375" style="84" bestFit="1" customWidth="1"/>
    <col min="12051" max="12051" width="1.25" style="84" bestFit="1" customWidth="1"/>
    <col min="12052" max="12052" width="1.375" style="84" bestFit="1" customWidth="1"/>
    <col min="12053" max="12053" width="1.25" style="84" bestFit="1" customWidth="1"/>
    <col min="12054" max="12054" width="1.375" style="84" bestFit="1" customWidth="1"/>
    <col min="12055" max="12055" width="1.25" style="84" bestFit="1" customWidth="1"/>
    <col min="12056" max="12056" width="1.375" style="84" bestFit="1" customWidth="1"/>
    <col min="12057" max="12057" width="1.25" style="84" bestFit="1" customWidth="1"/>
    <col min="12058" max="12058" width="1.375" style="84" bestFit="1" customWidth="1"/>
    <col min="12059" max="12059" width="1.25" style="84" bestFit="1" customWidth="1"/>
    <col min="12060" max="12060" width="1.375" style="84" bestFit="1" customWidth="1"/>
    <col min="12061" max="12061" width="1.25" style="84" bestFit="1" customWidth="1"/>
    <col min="12062" max="12062" width="1.375" style="84" bestFit="1" customWidth="1"/>
    <col min="12063" max="12063" width="1.25" style="84" bestFit="1" customWidth="1"/>
    <col min="12064" max="12064" width="1.375" style="84" bestFit="1" customWidth="1"/>
    <col min="12065" max="12065" width="1.25" style="84" bestFit="1" customWidth="1"/>
    <col min="12066" max="12066" width="1.375" style="84" bestFit="1" customWidth="1"/>
    <col min="12067" max="12067" width="1.25" style="84" bestFit="1" customWidth="1"/>
    <col min="12068" max="12068" width="1.375" style="84" bestFit="1" customWidth="1"/>
    <col min="12069" max="12069" width="1.25" style="84" bestFit="1" customWidth="1"/>
    <col min="12070" max="12070" width="0.125" style="84" customWidth="1"/>
    <col min="12071" max="12071" width="0" style="84" hidden="1" customWidth="1"/>
    <col min="12072" max="12293" width="11" style="84"/>
    <col min="12294" max="12294" width="1.125" style="84" customWidth="1"/>
    <col min="12295" max="12295" width="19.375" style="84" bestFit="1" customWidth="1"/>
    <col min="12296" max="12296" width="27.875" style="84" bestFit="1" customWidth="1"/>
    <col min="12297" max="12297" width="36.25" style="84" customWidth="1"/>
    <col min="12298" max="12298" width="32.875" style="84" customWidth="1"/>
    <col min="12299" max="12299" width="31.875" style="84" bestFit="1" customWidth="1"/>
    <col min="12300" max="12300" width="16.875" style="84" bestFit="1" customWidth="1"/>
    <col min="12301" max="12301" width="24.375" style="84" bestFit="1" customWidth="1"/>
    <col min="12302" max="12302" width="1.375" style="84" bestFit="1" customWidth="1"/>
    <col min="12303" max="12303" width="1.25" style="84" bestFit="1" customWidth="1"/>
    <col min="12304" max="12304" width="1.375" style="84" bestFit="1" customWidth="1"/>
    <col min="12305" max="12305" width="1.25" style="84" bestFit="1" customWidth="1"/>
    <col min="12306" max="12306" width="1.375" style="84" bestFit="1" customWidth="1"/>
    <col min="12307" max="12307" width="1.25" style="84" bestFit="1" customWidth="1"/>
    <col min="12308" max="12308" width="1.375" style="84" bestFit="1" customWidth="1"/>
    <col min="12309" max="12309" width="1.25" style="84" bestFit="1" customWidth="1"/>
    <col min="12310" max="12310" width="1.375" style="84" bestFit="1" customWidth="1"/>
    <col min="12311" max="12311" width="1.25" style="84" bestFit="1" customWidth="1"/>
    <col min="12312" max="12312" width="1.375" style="84" bestFit="1" customWidth="1"/>
    <col min="12313" max="12313" width="1.25" style="84" bestFit="1" customWidth="1"/>
    <col min="12314" max="12314" width="1.375" style="84" bestFit="1" customWidth="1"/>
    <col min="12315" max="12315" width="1.25" style="84" bestFit="1" customWidth="1"/>
    <col min="12316" max="12316" width="1.375" style="84" bestFit="1" customWidth="1"/>
    <col min="12317" max="12317" width="1.25" style="84" bestFit="1" customWidth="1"/>
    <col min="12318" max="12318" width="1.375" style="84" bestFit="1" customWidth="1"/>
    <col min="12319" max="12319" width="1.25" style="84" bestFit="1" customWidth="1"/>
    <col min="12320" max="12320" width="1.375" style="84" bestFit="1" customWidth="1"/>
    <col min="12321" max="12321" width="1.25" style="84" bestFit="1" customWidth="1"/>
    <col min="12322" max="12322" width="1.375" style="84" bestFit="1" customWidth="1"/>
    <col min="12323" max="12323" width="1.25" style="84" bestFit="1" customWidth="1"/>
    <col min="12324" max="12324" width="1.375" style="84" bestFit="1" customWidth="1"/>
    <col min="12325" max="12325" width="1.25" style="84" bestFit="1" customWidth="1"/>
    <col min="12326" max="12326" width="0.125" style="84" customWidth="1"/>
    <col min="12327" max="12327" width="0" style="84" hidden="1" customWidth="1"/>
    <col min="12328" max="12549" width="11" style="84"/>
    <col min="12550" max="12550" width="1.125" style="84" customWidth="1"/>
    <col min="12551" max="12551" width="19.375" style="84" bestFit="1" customWidth="1"/>
    <col min="12552" max="12552" width="27.875" style="84" bestFit="1" customWidth="1"/>
    <col min="12553" max="12553" width="36.25" style="84" customWidth="1"/>
    <col min="12554" max="12554" width="32.875" style="84" customWidth="1"/>
    <col min="12555" max="12555" width="31.875" style="84" bestFit="1" customWidth="1"/>
    <col min="12556" max="12556" width="16.875" style="84" bestFit="1" customWidth="1"/>
    <col min="12557" max="12557" width="24.375" style="84" bestFit="1" customWidth="1"/>
    <col min="12558" max="12558" width="1.375" style="84" bestFit="1" customWidth="1"/>
    <col min="12559" max="12559" width="1.25" style="84" bestFit="1" customWidth="1"/>
    <col min="12560" max="12560" width="1.375" style="84" bestFit="1" customWidth="1"/>
    <col min="12561" max="12561" width="1.25" style="84" bestFit="1" customWidth="1"/>
    <col min="12562" max="12562" width="1.375" style="84" bestFit="1" customWidth="1"/>
    <col min="12563" max="12563" width="1.25" style="84" bestFit="1" customWidth="1"/>
    <col min="12564" max="12564" width="1.375" style="84" bestFit="1" customWidth="1"/>
    <col min="12565" max="12565" width="1.25" style="84" bestFit="1" customWidth="1"/>
    <col min="12566" max="12566" width="1.375" style="84" bestFit="1" customWidth="1"/>
    <col min="12567" max="12567" width="1.25" style="84" bestFit="1" customWidth="1"/>
    <col min="12568" max="12568" width="1.375" style="84" bestFit="1" customWidth="1"/>
    <col min="12569" max="12569" width="1.25" style="84" bestFit="1" customWidth="1"/>
    <col min="12570" max="12570" width="1.375" style="84" bestFit="1" customWidth="1"/>
    <col min="12571" max="12571" width="1.25" style="84" bestFit="1" customWidth="1"/>
    <col min="12572" max="12572" width="1.375" style="84" bestFit="1" customWidth="1"/>
    <col min="12573" max="12573" width="1.25" style="84" bestFit="1" customWidth="1"/>
    <col min="12574" max="12574" width="1.375" style="84" bestFit="1" customWidth="1"/>
    <col min="12575" max="12575" width="1.25" style="84" bestFit="1" customWidth="1"/>
    <col min="12576" max="12576" width="1.375" style="84" bestFit="1" customWidth="1"/>
    <col min="12577" max="12577" width="1.25" style="84" bestFit="1" customWidth="1"/>
    <col min="12578" max="12578" width="1.375" style="84" bestFit="1" customWidth="1"/>
    <col min="12579" max="12579" width="1.25" style="84" bestFit="1" customWidth="1"/>
    <col min="12580" max="12580" width="1.375" style="84" bestFit="1" customWidth="1"/>
    <col min="12581" max="12581" width="1.25" style="84" bestFit="1" customWidth="1"/>
    <col min="12582" max="12582" width="0.125" style="84" customWidth="1"/>
    <col min="12583" max="12583" width="0" style="84" hidden="1" customWidth="1"/>
    <col min="12584" max="12805" width="11" style="84"/>
    <col min="12806" max="12806" width="1.125" style="84" customWidth="1"/>
    <col min="12807" max="12807" width="19.375" style="84" bestFit="1" customWidth="1"/>
    <col min="12808" max="12808" width="27.875" style="84" bestFit="1" customWidth="1"/>
    <col min="12809" max="12809" width="36.25" style="84" customWidth="1"/>
    <col min="12810" max="12810" width="32.875" style="84" customWidth="1"/>
    <col min="12811" max="12811" width="31.875" style="84" bestFit="1" customWidth="1"/>
    <col min="12812" max="12812" width="16.875" style="84" bestFit="1" customWidth="1"/>
    <col min="12813" max="12813" width="24.375" style="84" bestFit="1" customWidth="1"/>
    <col min="12814" max="12814" width="1.375" style="84" bestFit="1" customWidth="1"/>
    <col min="12815" max="12815" width="1.25" style="84" bestFit="1" customWidth="1"/>
    <col min="12816" max="12816" width="1.375" style="84" bestFit="1" customWidth="1"/>
    <col min="12817" max="12817" width="1.25" style="84" bestFit="1" customWidth="1"/>
    <col min="12818" max="12818" width="1.375" style="84" bestFit="1" customWidth="1"/>
    <col min="12819" max="12819" width="1.25" style="84" bestFit="1" customWidth="1"/>
    <col min="12820" max="12820" width="1.375" style="84" bestFit="1" customWidth="1"/>
    <col min="12821" max="12821" width="1.25" style="84" bestFit="1" customWidth="1"/>
    <col min="12822" max="12822" width="1.375" style="84" bestFit="1" customWidth="1"/>
    <col min="12823" max="12823" width="1.25" style="84" bestFit="1" customWidth="1"/>
    <col min="12824" max="12824" width="1.375" style="84" bestFit="1" customWidth="1"/>
    <col min="12825" max="12825" width="1.25" style="84" bestFit="1" customWidth="1"/>
    <col min="12826" max="12826" width="1.375" style="84" bestFit="1" customWidth="1"/>
    <col min="12827" max="12827" width="1.25" style="84" bestFit="1" customWidth="1"/>
    <col min="12828" max="12828" width="1.375" style="84" bestFit="1" customWidth="1"/>
    <col min="12829" max="12829" width="1.25" style="84" bestFit="1" customWidth="1"/>
    <col min="12830" max="12830" width="1.375" style="84" bestFit="1" customWidth="1"/>
    <col min="12831" max="12831" width="1.25" style="84" bestFit="1" customWidth="1"/>
    <col min="12832" max="12832" width="1.375" style="84" bestFit="1" customWidth="1"/>
    <col min="12833" max="12833" width="1.25" style="84" bestFit="1" customWidth="1"/>
    <col min="12834" max="12834" width="1.375" style="84" bestFit="1" customWidth="1"/>
    <col min="12835" max="12835" width="1.25" style="84" bestFit="1" customWidth="1"/>
    <col min="12836" max="12836" width="1.375" style="84" bestFit="1" customWidth="1"/>
    <col min="12837" max="12837" width="1.25" style="84" bestFit="1" customWidth="1"/>
    <col min="12838" max="12838" width="0.125" style="84" customWidth="1"/>
    <col min="12839" max="12839" width="0" style="84" hidden="1" customWidth="1"/>
    <col min="12840" max="13061" width="11" style="84"/>
    <col min="13062" max="13062" width="1.125" style="84" customWidth="1"/>
    <col min="13063" max="13063" width="19.375" style="84" bestFit="1" customWidth="1"/>
    <col min="13064" max="13064" width="27.875" style="84" bestFit="1" customWidth="1"/>
    <col min="13065" max="13065" width="36.25" style="84" customWidth="1"/>
    <col min="13066" max="13066" width="32.875" style="84" customWidth="1"/>
    <col min="13067" max="13067" width="31.875" style="84" bestFit="1" customWidth="1"/>
    <col min="13068" max="13068" width="16.875" style="84" bestFit="1" customWidth="1"/>
    <col min="13069" max="13069" width="24.375" style="84" bestFit="1" customWidth="1"/>
    <col min="13070" max="13070" width="1.375" style="84" bestFit="1" customWidth="1"/>
    <col min="13071" max="13071" width="1.25" style="84" bestFit="1" customWidth="1"/>
    <col min="13072" max="13072" width="1.375" style="84" bestFit="1" customWidth="1"/>
    <col min="13073" max="13073" width="1.25" style="84" bestFit="1" customWidth="1"/>
    <col min="13074" max="13074" width="1.375" style="84" bestFit="1" customWidth="1"/>
    <col min="13075" max="13075" width="1.25" style="84" bestFit="1" customWidth="1"/>
    <col min="13076" max="13076" width="1.375" style="84" bestFit="1" customWidth="1"/>
    <col min="13077" max="13077" width="1.25" style="84" bestFit="1" customWidth="1"/>
    <col min="13078" max="13078" width="1.375" style="84" bestFit="1" customWidth="1"/>
    <col min="13079" max="13079" width="1.25" style="84" bestFit="1" customWidth="1"/>
    <col min="13080" max="13080" width="1.375" style="84" bestFit="1" customWidth="1"/>
    <col min="13081" max="13081" width="1.25" style="84" bestFit="1" customWidth="1"/>
    <col min="13082" max="13082" width="1.375" style="84" bestFit="1" customWidth="1"/>
    <col min="13083" max="13083" width="1.25" style="84" bestFit="1" customWidth="1"/>
    <col min="13084" max="13084" width="1.375" style="84" bestFit="1" customWidth="1"/>
    <col min="13085" max="13085" width="1.25" style="84" bestFit="1" customWidth="1"/>
    <col min="13086" max="13086" width="1.375" style="84" bestFit="1" customWidth="1"/>
    <col min="13087" max="13087" width="1.25" style="84" bestFit="1" customWidth="1"/>
    <col min="13088" max="13088" width="1.375" style="84" bestFit="1" customWidth="1"/>
    <col min="13089" max="13089" width="1.25" style="84" bestFit="1" customWidth="1"/>
    <col min="13090" max="13090" width="1.375" style="84" bestFit="1" customWidth="1"/>
    <col min="13091" max="13091" width="1.25" style="84" bestFit="1" customWidth="1"/>
    <col min="13092" max="13092" width="1.375" style="84" bestFit="1" customWidth="1"/>
    <col min="13093" max="13093" width="1.25" style="84" bestFit="1" customWidth="1"/>
    <col min="13094" max="13094" width="0.125" style="84" customWidth="1"/>
    <col min="13095" max="13095" width="0" style="84" hidden="1" customWidth="1"/>
    <col min="13096" max="13317" width="11" style="84"/>
    <col min="13318" max="13318" width="1.125" style="84" customWidth="1"/>
    <col min="13319" max="13319" width="19.375" style="84" bestFit="1" customWidth="1"/>
    <col min="13320" max="13320" width="27.875" style="84" bestFit="1" customWidth="1"/>
    <col min="13321" max="13321" width="36.25" style="84" customWidth="1"/>
    <col min="13322" max="13322" width="32.875" style="84" customWidth="1"/>
    <col min="13323" max="13323" width="31.875" style="84" bestFit="1" customWidth="1"/>
    <col min="13324" max="13324" width="16.875" style="84" bestFit="1" customWidth="1"/>
    <col min="13325" max="13325" width="24.375" style="84" bestFit="1" customWidth="1"/>
    <col min="13326" max="13326" width="1.375" style="84" bestFit="1" customWidth="1"/>
    <col min="13327" max="13327" width="1.25" style="84" bestFit="1" customWidth="1"/>
    <col min="13328" max="13328" width="1.375" style="84" bestFit="1" customWidth="1"/>
    <col min="13329" max="13329" width="1.25" style="84" bestFit="1" customWidth="1"/>
    <col min="13330" max="13330" width="1.375" style="84" bestFit="1" customWidth="1"/>
    <col min="13331" max="13331" width="1.25" style="84" bestFit="1" customWidth="1"/>
    <col min="13332" max="13332" width="1.375" style="84" bestFit="1" customWidth="1"/>
    <col min="13333" max="13333" width="1.25" style="84" bestFit="1" customWidth="1"/>
    <col min="13334" max="13334" width="1.375" style="84" bestFit="1" customWidth="1"/>
    <col min="13335" max="13335" width="1.25" style="84" bestFit="1" customWidth="1"/>
    <col min="13336" max="13336" width="1.375" style="84" bestFit="1" customWidth="1"/>
    <col min="13337" max="13337" width="1.25" style="84" bestFit="1" customWidth="1"/>
    <col min="13338" max="13338" width="1.375" style="84" bestFit="1" customWidth="1"/>
    <col min="13339" max="13339" width="1.25" style="84" bestFit="1" customWidth="1"/>
    <col min="13340" max="13340" width="1.375" style="84" bestFit="1" customWidth="1"/>
    <col min="13341" max="13341" width="1.25" style="84" bestFit="1" customWidth="1"/>
    <col min="13342" max="13342" width="1.375" style="84" bestFit="1" customWidth="1"/>
    <col min="13343" max="13343" width="1.25" style="84" bestFit="1" customWidth="1"/>
    <col min="13344" max="13344" width="1.375" style="84" bestFit="1" customWidth="1"/>
    <col min="13345" max="13345" width="1.25" style="84" bestFit="1" customWidth="1"/>
    <col min="13346" max="13346" width="1.375" style="84" bestFit="1" customWidth="1"/>
    <col min="13347" max="13347" width="1.25" style="84" bestFit="1" customWidth="1"/>
    <col min="13348" max="13348" width="1.375" style="84" bestFit="1" customWidth="1"/>
    <col min="13349" max="13349" width="1.25" style="84" bestFit="1" customWidth="1"/>
    <col min="13350" max="13350" width="0.125" style="84" customWidth="1"/>
    <col min="13351" max="13351" width="0" style="84" hidden="1" customWidth="1"/>
    <col min="13352" max="13573" width="11" style="84"/>
    <col min="13574" max="13574" width="1.125" style="84" customWidth="1"/>
    <col min="13575" max="13575" width="19.375" style="84" bestFit="1" customWidth="1"/>
    <col min="13576" max="13576" width="27.875" style="84" bestFit="1" customWidth="1"/>
    <col min="13577" max="13577" width="36.25" style="84" customWidth="1"/>
    <col min="13578" max="13578" width="32.875" style="84" customWidth="1"/>
    <col min="13579" max="13579" width="31.875" style="84" bestFit="1" customWidth="1"/>
    <col min="13580" max="13580" width="16.875" style="84" bestFit="1" customWidth="1"/>
    <col min="13581" max="13581" width="24.375" style="84" bestFit="1" customWidth="1"/>
    <col min="13582" max="13582" width="1.375" style="84" bestFit="1" customWidth="1"/>
    <col min="13583" max="13583" width="1.25" style="84" bestFit="1" customWidth="1"/>
    <col min="13584" max="13584" width="1.375" style="84" bestFit="1" customWidth="1"/>
    <col min="13585" max="13585" width="1.25" style="84" bestFit="1" customWidth="1"/>
    <col min="13586" max="13586" width="1.375" style="84" bestFit="1" customWidth="1"/>
    <col min="13587" max="13587" width="1.25" style="84" bestFit="1" customWidth="1"/>
    <col min="13588" max="13588" width="1.375" style="84" bestFit="1" customWidth="1"/>
    <col min="13589" max="13589" width="1.25" style="84" bestFit="1" customWidth="1"/>
    <col min="13590" max="13590" width="1.375" style="84" bestFit="1" customWidth="1"/>
    <col min="13591" max="13591" width="1.25" style="84" bestFit="1" customWidth="1"/>
    <col min="13592" max="13592" width="1.375" style="84" bestFit="1" customWidth="1"/>
    <col min="13593" max="13593" width="1.25" style="84" bestFit="1" customWidth="1"/>
    <col min="13594" max="13594" width="1.375" style="84" bestFit="1" customWidth="1"/>
    <col min="13595" max="13595" width="1.25" style="84" bestFit="1" customWidth="1"/>
    <col min="13596" max="13596" width="1.375" style="84" bestFit="1" customWidth="1"/>
    <col min="13597" max="13597" width="1.25" style="84" bestFit="1" customWidth="1"/>
    <col min="13598" max="13598" width="1.375" style="84" bestFit="1" customWidth="1"/>
    <col min="13599" max="13599" width="1.25" style="84" bestFit="1" customWidth="1"/>
    <col min="13600" max="13600" width="1.375" style="84" bestFit="1" customWidth="1"/>
    <col min="13601" max="13601" width="1.25" style="84" bestFit="1" customWidth="1"/>
    <col min="13602" max="13602" width="1.375" style="84" bestFit="1" customWidth="1"/>
    <col min="13603" max="13603" width="1.25" style="84" bestFit="1" customWidth="1"/>
    <col min="13604" max="13604" width="1.375" style="84" bestFit="1" customWidth="1"/>
    <col min="13605" max="13605" width="1.25" style="84" bestFit="1" customWidth="1"/>
    <col min="13606" max="13606" width="0.125" style="84" customWidth="1"/>
    <col min="13607" max="13607" width="0" style="84" hidden="1" customWidth="1"/>
    <col min="13608" max="13829" width="11" style="84"/>
    <col min="13830" max="13830" width="1.125" style="84" customWidth="1"/>
    <col min="13831" max="13831" width="19.375" style="84" bestFit="1" customWidth="1"/>
    <col min="13832" max="13832" width="27.875" style="84" bestFit="1" customWidth="1"/>
    <col min="13833" max="13833" width="36.25" style="84" customWidth="1"/>
    <col min="13834" max="13834" width="32.875" style="84" customWidth="1"/>
    <col min="13835" max="13835" width="31.875" style="84" bestFit="1" customWidth="1"/>
    <col min="13836" max="13836" width="16.875" style="84" bestFit="1" customWidth="1"/>
    <col min="13837" max="13837" width="24.375" style="84" bestFit="1" customWidth="1"/>
    <col min="13838" max="13838" width="1.375" style="84" bestFit="1" customWidth="1"/>
    <col min="13839" max="13839" width="1.25" style="84" bestFit="1" customWidth="1"/>
    <col min="13840" max="13840" width="1.375" style="84" bestFit="1" customWidth="1"/>
    <col min="13841" max="13841" width="1.25" style="84" bestFit="1" customWidth="1"/>
    <col min="13842" max="13842" width="1.375" style="84" bestFit="1" customWidth="1"/>
    <col min="13843" max="13843" width="1.25" style="84" bestFit="1" customWidth="1"/>
    <col min="13844" max="13844" width="1.375" style="84" bestFit="1" customWidth="1"/>
    <col min="13845" max="13845" width="1.25" style="84" bestFit="1" customWidth="1"/>
    <col min="13846" max="13846" width="1.375" style="84" bestFit="1" customWidth="1"/>
    <col min="13847" max="13847" width="1.25" style="84" bestFit="1" customWidth="1"/>
    <col min="13848" max="13848" width="1.375" style="84" bestFit="1" customWidth="1"/>
    <col min="13849" max="13849" width="1.25" style="84" bestFit="1" customWidth="1"/>
    <col min="13850" max="13850" width="1.375" style="84" bestFit="1" customWidth="1"/>
    <col min="13851" max="13851" width="1.25" style="84" bestFit="1" customWidth="1"/>
    <col min="13852" max="13852" width="1.375" style="84" bestFit="1" customWidth="1"/>
    <col min="13853" max="13853" width="1.25" style="84" bestFit="1" customWidth="1"/>
    <col min="13854" max="13854" width="1.375" style="84" bestFit="1" customWidth="1"/>
    <col min="13855" max="13855" width="1.25" style="84" bestFit="1" customWidth="1"/>
    <col min="13856" max="13856" width="1.375" style="84" bestFit="1" customWidth="1"/>
    <col min="13857" max="13857" width="1.25" style="84" bestFit="1" customWidth="1"/>
    <col min="13858" max="13858" width="1.375" style="84" bestFit="1" customWidth="1"/>
    <col min="13859" max="13859" width="1.25" style="84" bestFit="1" customWidth="1"/>
    <col min="13860" max="13860" width="1.375" style="84" bestFit="1" customWidth="1"/>
    <col min="13861" max="13861" width="1.25" style="84" bestFit="1" customWidth="1"/>
    <col min="13862" max="13862" width="0.125" style="84" customWidth="1"/>
    <col min="13863" max="13863" width="0" style="84" hidden="1" customWidth="1"/>
    <col min="13864" max="14085" width="11" style="84"/>
    <col min="14086" max="14086" width="1.125" style="84" customWidth="1"/>
    <col min="14087" max="14087" width="19.375" style="84" bestFit="1" customWidth="1"/>
    <col min="14088" max="14088" width="27.875" style="84" bestFit="1" customWidth="1"/>
    <col min="14089" max="14089" width="36.25" style="84" customWidth="1"/>
    <col min="14090" max="14090" width="32.875" style="84" customWidth="1"/>
    <col min="14091" max="14091" width="31.875" style="84" bestFit="1" customWidth="1"/>
    <col min="14092" max="14092" width="16.875" style="84" bestFit="1" customWidth="1"/>
    <col min="14093" max="14093" width="24.375" style="84" bestFit="1" customWidth="1"/>
    <col min="14094" max="14094" width="1.375" style="84" bestFit="1" customWidth="1"/>
    <col min="14095" max="14095" width="1.25" style="84" bestFit="1" customWidth="1"/>
    <col min="14096" max="14096" width="1.375" style="84" bestFit="1" customWidth="1"/>
    <col min="14097" max="14097" width="1.25" style="84" bestFit="1" customWidth="1"/>
    <col min="14098" max="14098" width="1.375" style="84" bestFit="1" customWidth="1"/>
    <col min="14099" max="14099" width="1.25" style="84" bestFit="1" customWidth="1"/>
    <col min="14100" max="14100" width="1.375" style="84" bestFit="1" customWidth="1"/>
    <col min="14101" max="14101" width="1.25" style="84" bestFit="1" customWidth="1"/>
    <col min="14102" max="14102" width="1.375" style="84" bestFit="1" customWidth="1"/>
    <col min="14103" max="14103" width="1.25" style="84" bestFit="1" customWidth="1"/>
    <col min="14104" max="14104" width="1.375" style="84" bestFit="1" customWidth="1"/>
    <col min="14105" max="14105" width="1.25" style="84" bestFit="1" customWidth="1"/>
    <col min="14106" max="14106" width="1.375" style="84" bestFit="1" customWidth="1"/>
    <col min="14107" max="14107" width="1.25" style="84" bestFit="1" customWidth="1"/>
    <col min="14108" max="14108" width="1.375" style="84" bestFit="1" customWidth="1"/>
    <col min="14109" max="14109" width="1.25" style="84" bestFit="1" customWidth="1"/>
    <col min="14110" max="14110" width="1.375" style="84" bestFit="1" customWidth="1"/>
    <col min="14111" max="14111" width="1.25" style="84" bestFit="1" customWidth="1"/>
    <col min="14112" max="14112" width="1.375" style="84" bestFit="1" customWidth="1"/>
    <col min="14113" max="14113" width="1.25" style="84" bestFit="1" customWidth="1"/>
    <col min="14114" max="14114" width="1.375" style="84" bestFit="1" customWidth="1"/>
    <col min="14115" max="14115" width="1.25" style="84" bestFit="1" customWidth="1"/>
    <col min="14116" max="14116" width="1.375" style="84" bestFit="1" customWidth="1"/>
    <col min="14117" max="14117" width="1.25" style="84" bestFit="1" customWidth="1"/>
    <col min="14118" max="14118" width="0.125" style="84" customWidth="1"/>
    <col min="14119" max="14119" width="0" style="84" hidden="1" customWidth="1"/>
    <col min="14120" max="14341" width="11" style="84"/>
    <col min="14342" max="14342" width="1.125" style="84" customWidth="1"/>
    <col min="14343" max="14343" width="19.375" style="84" bestFit="1" customWidth="1"/>
    <col min="14344" max="14344" width="27.875" style="84" bestFit="1" customWidth="1"/>
    <col min="14345" max="14345" width="36.25" style="84" customWidth="1"/>
    <col min="14346" max="14346" width="32.875" style="84" customWidth="1"/>
    <col min="14347" max="14347" width="31.875" style="84" bestFit="1" customWidth="1"/>
    <col min="14348" max="14348" width="16.875" style="84" bestFit="1" customWidth="1"/>
    <col min="14349" max="14349" width="24.375" style="84" bestFit="1" customWidth="1"/>
    <col min="14350" max="14350" width="1.375" style="84" bestFit="1" customWidth="1"/>
    <col min="14351" max="14351" width="1.25" style="84" bestFit="1" customWidth="1"/>
    <col min="14352" max="14352" width="1.375" style="84" bestFit="1" customWidth="1"/>
    <col min="14353" max="14353" width="1.25" style="84" bestFit="1" customWidth="1"/>
    <col min="14354" max="14354" width="1.375" style="84" bestFit="1" customWidth="1"/>
    <col min="14355" max="14355" width="1.25" style="84" bestFit="1" customWidth="1"/>
    <col min="14356" max="14356" width="1.375" style="84" bestFit="1" customWidth="1"/>
    <col min="14357" max="14357" width="1.25" style="84" bestFit="1" customWidth="1"/>
    <col min="14358" max="14358" width="1.375" style="84" bestFit="1" customWidth="1"/>
    <col min="14359" max="14359" width="1.25" style="84" bestFit="1" customWidth="1"/>
    <col min="14360" max="14360" width="1.375" style="84" bestFit="1" customWidth="1"/>
    <col min="14361" max="14361" width="1.25" style="84" bestFit="1" customWidth="1"/>
    <col min="14362" max="14362" width="1.375" style="84" bestFit="1" customWidth="1"/>
    <col min="14363" max="14363" width="1.25" style="84" bestFit="1" customWidth="1"/>
    <col min="14364" max="14364" width="1.375" style="84" bestFit="1" customWidth="1"/>
    <col min="14365" max="14365" width="1.25" style="84" bestFit="1" customWidth="1"/>
    <col min="14366" max="14366" width="1.375" style="84" bestFit="1" customWidth="1"/>
    <col min="14367" max="14367" width="1.25" style="84" bestFit="1" customWidth="1"/>
    <col min="14368" max="14368" width="1.375" style="84" bestFit="1" customWidth="1"/>
    <col min="14369" max="14369" width="1.25" style="84" bestFit="1" customWidth="1"/>
    <col min="14370" max="14370" width="1.375" style="84" bestFit="1" customWidth="1"/>
    <col min="14371" max="14371" width="1.25" style="84" bestFit="1" customWidth="1"/>
    <col min="14372" max="14372" width="1.375" style="84" bestFit="1" customWidth="1"/>
    <col min="14373" max="14373" width="1.25" style="84" bestFit="1" customWidth="1"/>
    <col min="14374" max="14374" width="0.125" style="84" customWidth="1"/>
    <col min="14375" max="14375" width="0" style="84" hidden="1" customWidth="1"/>
    <col min="14376" max="14597" width="11" style="84"/>
    <col min="14598" max="14598" width="1.125" style="84" customWidth="1"/>
    <col min="14599" max="14599" width="19.375" style="84" bestFit="1" customWidth="1"/>
    <col min="14600" max="14600" width="27.875" style="84" bestFit="1" customWidth="1"/>
    <col min="14601" max="14601" width="36.25" style="84" customWidth="1"/>
    <col min="14602" max="14602" width="32.875" style="84" customWidth="1"/>
    <col min="14603" max="14603" width="31.875" style="84" bestFit="1" customWidth="1"/>
    <col min="14604" max="14604" width="16.875" style="84" bestFit="1" customWidth="1"/>
    <col min="14605" max="14605" width="24.375" style="84" bestFit="1" customWidth="1"/>
    <col min="14606" max="14606" width="1.375" style="84" bestFit="1" customWidth="1"/>
    <col min="14607" max="14607" width="1.25" style="84" bestFit="1" customWidth="1"/>
    <col min="14608" max="14608" width="1.375" style="84" bestFit="1" customWidth="1"/>
    <col min="14609" max="14609" width="1.25" style="84" bestFit="1" customWidth="1"/>
    <col min="14610" max="14610" width="1.375" style="84" bestFit="1" customWidth="1"/>
    <col min="14611" max="14611" width="1.25" style="84" bestFit="1" customWidth="1"/>
    <col min="14612" max="14612" width="1.375" style="84" bestFit="1" customWidth="1"/>
    <col min="14613" max="14613" width="1.25" style="84" bestFit="1" customWidth="1"/>
    <col min="14614" max="14614" width="1.375" style="84" bestFit="1" customWidth="1"/>
    <col min="14615" max="14615" width="1.25" style="84" bestFit="1" customWidth="1"/>
    <col min="14616" max="14616" width="1.375" style="84" bestFit="1" customWidth="1"/>
    <col min="14617" max="14617" width="1.25" style="84" bestFit="1" customWidth="1"/>
    <col min="14618" max="14618" width="1.375" style="84" bestFit="1" customWidth="1"/>
    <col min="14619" max="14619" width="1.25" style="84" bestFit="1" customWidth="1"/>
    <col min="14620" max="14620" width="1.375" style="84" bestFit="1" customWidth="1"/>
    <col min="14621" max="14621" width="1.25" style="84" bestFit="1" customWidth="1"/>
    <col min="14622" max="14622" width="1.375" style="84" bestFit="1" customWidth="1"/>
    <col min="14623" max="14623" width="1.25" style="84" bestFit="1" customWidth="1"/>
    <col min="14624" max="14624" width="1.375" style="84" bestFit="1" customWidth="1"/>
    <col min="14625" max="14625" width="1.25" style="84" bestFit="1" customWidth="1"/>
    <col min="14626" max="14626" width="1.375" style="84" bestFit="1" customWidth="1"/>
    <col min="14627" max="14627" width="1.25" style="84" bestFit="1" customWidth="1"/>
    <col min="14628" max="14628" width="1.375" style="84" bestFit="1" customWidth="1"/>
    <col min="14629" max="14629" width="1.25" style="84" bestFit="1" customWidth="1"/>
    <col min="14630" max="14630" width="0.125" style="84" customWidth="1"/>
    <col min="14631" max="14631" width="0" style="84" hidden="1" customWidth="1"/>
    <col min="14632" max="14853" width="11" style="84"/>
    <col min="14854" max="14854" width="1.125" style="84" customWidth="1"/>
    <col min="14855" max="14855" width="19.375" style="84" bestFit="1" customWidth="1"/>
    <col min="14856" max="14856" width="27.875" style="84" bestFit="1" customWidth="1"/>
    <col min="14857" max="14857" width="36.25" style="84" customWidth="1"/>
    <col min="14858" max="14858" width="32.875" style="84" customWidth="1"/>
    <col min="14859" max="14859" width="31.875" style="84" bestFit="1" customWidth="1"/>
    <col min="14860" max="14860" width="16.875" style="84" bestFit="1" customWidth="1"/>
    <col min="14861" max="14861" width="24.375" style="84" bestFit="1" customWidth="1"/>
    <col min="14862" max="14862" width="1.375" style="84" bestFit="1" customWidth="1"/>
    <col min="14863" max="14863" width="1.25" style="84" bestFit="1" customWidth="1"/>
    <col min="14864" max="14864" width="1.375" style="84" bestFit="1" customWidth="1"/>
    <col min="14865" max="14865" width="1.25" style="84" bestFit="1" customWidth="1"/>
    <col min="14866" max="14866" width="1.375" style="84" bestFit="1" customWidth="1"/>
    <col min="14867" max="14867" width="1.25" style="84" bestFit="1" customWidth="1"/>
    <col min="14868" max="14868" width="1.375" style="84" bestFit="1" customWidth="1"/>
    <col min="14869" max="14869" width="1.25" style="84" bestFit="1" customWidth="1"/>
    <col min="14870" max="14870" width="1.375" style="84" bestFit="1" customWidth="1"/>
    <col min="14871" max="14871" width="1.25" style="84" bestFit="1" customWidth="1"/>
    <col min="14872" max="14872" width="1.375" style="84" bestFit="1" customWidth="1"/>
    <col min="14873" max="14873" width="1.25" style="84" bestFit="1" customWidth="1"/>
    <col min="14874" max="14874" width="1.375" style="84" bestFit="1" customWidth="1"/>
    <col min="14875" max="14875" width="1.25" style="84" bestFit="1" customWidth="1"/>
    <col min="14876" max="14876" width="1.375" style="84" bestFit="1" customWidth="1"/>
    <col min="14877" max="14877" width="1.25" style="84" bestFit="1" customWidth="1"/>
    <col min="14878" max="14878" width="1.375" style="84" bestFit="1" customWidth="1"/>
    <col min="14879" max="14879" width="1.25" style="84" bestFit="1" customWidth="1"/>
    <col min="14880" max="14880" width="1.375" style="84" bestFit="1" customWidth="1"/>
    <col min="14881" max="14881" width="1.25" style="84" bestFit="1" customWidth="1"/>
    <col min="14882" max="14882" width="1.375" style="84" bestFit="1" customWidth="1"/>
    <col min="14883" max="14883" width="1.25" style="84" bestFit="1" customWidth="1"/>
    <col min="14884" max="14884" width="1.375" style="84" bestFit="1" customWidth="1"/>
    <col min="14885" max="14885" width="1.25" style="84" bestFit="1" customWidth="1"/>
    <col min="14886" max="14886" width="0.125" style="84" customWidth="1"/>
    <col min="14887" max="14887" width="0" style="84" hidden="1" customWidth="1"/>
    <col min="14888" max="15109" width="11" style="84"/>
    <col min="15110" max="15110" width="1.125" style="84" customWidth="1"/>
    <col min="15111" max="15111" width="19.375" style="84" bestFit="1" customWidth="1"/>
    <col min="15112" max="15112" width="27.875" style="84" bestFit="1" customWidth="1"/>
    <col min="15113" max="15113" width="36.25" style="84" customWidth="1"/>
    <col min="15114" max="15114" width="32.875" style="84" customWidth="1"/>
    <col min="15115" max="15115" width="31.875" style="84" bestFit="1" customWidth="1"/>
    <col min="15116" max="15116" width="16.875" style="84" bestFit="1" customWidth="1"/>
    <col min="15117" max="15117" width="24.375" style="84" bestFit="1" customWidth="1"/>
    <col min="15118" max="15118" width="1.375" style="84" bestFit="1" customWidth="1"/>
    <col min="15119" max="15119" width="1.25" style="84" bestFit="1" customWidth="1"/>
    <col min="15120" max="15120" width="1.375" style="84" bestFit="1" customWidth="1"/>
    <col min="15121" max="15121" width="1.25" style="84" bestFit="1" customWidth="1"/>
    <col min="15122" max="15122" width="1.375" style="84" bestFit="1" customWidth="1"/>
    <col min="15123" max="15123" width="1.25" style="84" bestFit="1" customWidth="1"/>
    <col min="15124" max="15124" width="1.375" style="84" bestFit="1" customWidth="1"/>
    <col min="15125" max="15125" width="1.25" style="84" bestFit="1" customWidth="1"/>
    <col min="15126" max="15126" width="1.375" style="84" bestFit="1" customWidth="1"/>
    <col min="15127" max="15127" width="1.25" style="84" bestFit="1" customWidth="1"/>
    <col min="15128" max="15128" width="1.375" style="84" bestFit="1" customWidth="1"/>
    <col min="15129" max="15129" width="1.25" style="84" bestFit="1" customWidth="1"/>
    <col min="15130" max="15130" width="1.375" style="84" bestFit="1" customWidth="1"/>
    <col min="15131" max="15131" width="1.25" style="84" bestFit="1" customWidth="1"/>
    <col min="15132" max="15132" width="1.375" style="84" bestFit="1" customWidth="1"/>
    <col min="15133" max="15133" width="1.25" style="84" bestFit="1" customWidth="1"/>
    <col min="15134" max="15134" width="1.375" style="84" bestFit="1" customWidth="1"/>
    <col min="15135" max="15135" width="1.25" style="84" bestFit="1" customWidth="1"/>
    <col min="15136" max="15136" width="1.375" style="84" bestFit="1" customWidth="1"/>
    <col min="15137" max="15137" width="1.25" style="84" bestFit="1" customWidth="1"/>
    <col min="15138" max="15138" width="1.375" style="84" bestFit="1" customWidth="1"/>
    <col min="15139" max="15139" width="1.25" style="84" bestFit="1" customWidth="1"/>
    <col min="15140" max="15140" width="1.375" style="84" bestFit="1" customWidth="1"/>
    <col min="15141" max="15141" width="1.25" style="84" bestFit="1" customWidth="1"/>
    <col min="15142" max="15142" width="0.125" style="84" customWidth="1"/>
    <col min="15143" max="15143" width="0" style="84" hidden="1" customWidth="1"/>
    <col min="15144" max="15365" width="11" style="84"/>
    <col min="15366" max="15366" width="1.125" style="84" customWidth="1"/>
    <col min="15367" max="15367" width="19.375" style="84" bestFit="1" customWidth="1"/>
    <col min="15368" max="15368" width="27.875" style="84" bestFit="1" customWidth="1"/>
    <col min="15369" max="15369" width="36.25" style="84" customWidth="1"/>
    <col min="15370" max="15370" width="32.875" style="84" customWidth="1"/>
    <col min="15371" max="15371" width="31.875" style="84" bestFit="1" customWidth="1"/>
    <col min="15372" max="15372" width="16.875" style="84" bestFit="1" customWidth="1"/>
    <col min="15373" max="15373" width="24.375" style="84" bestFit="1" customWidth="1"/>
    <col min="15374" max="15374" width="1.375" style="84" bestFit="1" customWidth="1"/>
    <col min="15375" max="15375" width="1.25" style="84" bestFit="1" customWidth="1"/>
    <col min="15376" max="15376" width="1.375" style="84" bestFit="1" customWidth="1"/>
    <col min="15377" max="15377" width="1.25" style="84" bestFit="1" customWidth="1"/>
    <col min="15378" max="15378" width="1.375" style="84" bestFit="1" customWidth="1"/>
    <col min="15379" max="15379" width="1.25" style="84" bestFit="1" customWidth="1"/>
    <col min="15380" max="15380" width="1.375" style="84" bestFit="1" customWidth="1"/>
    <col min="15381" max="15381" width="1.25" style="84" bestFit="1" customWidth="1"/>
    <col min="15382" max="15382" width="1.375" style="84" bestFit="1" customWidth="1"/>
    <col min="15383" max="15383" width="1.25" style="84" bestFit="1" customWidth="1"/>
    <col min="15384" max="15384" width="1.375" style="84" bestFit="1" customWidth="1"/>
    <col min="15385" max="15385" width="1.25" style="84" bestFit="1" customWidth="1"/>
    <col min="15386" max="15386" width="1.375" style="84" bestFit="1" customWidth="1"/>
    <col min="15387" max="15387" width="1.25" style="84" bestFit="1" customWidth="1"/>
    <col min="15388" max="15388" width="1.375" style="84" bestFit="1" customWidth="1"/>
    <col min="15389" max="15389" width="1.25" style="84" bestFit="1" customWidth="1"/>
    <col min="15390" max="15390" width="1.375" style="84" bestFit="1" customWidth="1"/>
    <col min="15391" max="15391" width="1.25" style="84" bestFit="1" customWidth="1"/>
    <col min="15392" max="15392" width="1.375" style="84" bestFit="1" customWidth="1"/>
    <col min="15393" max="15393" width="1.25" style="84" bestFit="1" customWidth="1"/>
    <col min="15394" max="15394" width="1.375" style="84" bestFit="1" customWidth="1"/>
    <col min="15395" max="15395" width="1.25" style="84" bestFit="1" customWidth="1"/>
    <col min="15396" max="15396" width="1.375" style="84" bestFit="1" customWidth="1"/>
    <col min="15397" max="15397" width="1.25" style="84" bestFit="1" customWidth="1"/>
    <col min="15398" max="15398" width="0.125" style="84" customWidth="1"/>
    <col min="15399" max="15399" width="0" style="84" hidden="1" customWidth="1"/>
    <col min="15400" max="15621" width="11" style="84"/>
    <col min="15622" max="15622" width="1.125" style="84" customWidth="1"/>
    <col min="15623" max="15623" width="19.375" style="84" bestFit="1" customWidth="1"/>
    <col min="15624" max="15624" width="27.875" style="84" bestFit="1" customWidth="1"/>
    <col min="15625" max="15625" width="36.25" style="84" customWidth="1"/>
    <col min="15626" max="15626" width="32.875" style="84" customWidth="1"/>
    <col min="15627" max="15627" width="31.875" style="84" bestFit="1" customWidth="1"/>
    <col min="15628" max="15628" width="16.875" style="84" bestFit="1" customWidth="1"/>
    <col min="15629" max="15629" width="24.375" style="84" bestFit="1" customWidth="1"/>
    <col min="15630" max="15630" width="1.375" style="84" bestFit="1" customWidth="1"/>
    <col min="15631" max="15631" width="1.25" style="84" bestFit="1" customWidth="1"/>
    <col min="15632" max="15632" width="1.375" style="84" bestFit="1" customWidth="1"/>
    <col min="15633" max="15633" width="1.25" style="84" bestFit="1" customWidth="1"/>
    <col min="15634" max="15634" width="1.375" style="84" bestFit="1" customWidth="1"/>
    <col min="15635" max="15635" width="1.25" style="84" bestFit="1" customWidth="1"/>
    <col min="15636" max="15636" width="1.375" style="84" bestFit="1" customWidth="1"/>
    <col min="15637" max="15637" width="1.25" style="84" bestFit="1" customWidth="1"/>
    <col min="15638" max="15638" width="1.375" style="84" bestFit="1" customWidth="1"/>
    <col min="15639" max="15639" width="1.25" style="84" bestFit="1" customWidth="1"/>
    <col min="15640" max="15640" width="1.375" style="84" bestFit="1" customWidth="1"/>
    <col min="15641" max="15641" width="1.25" style="84" bestFit="1" customWidth="1"/>
    <col min="15642" max="15642" width="1.375" style="84" bestFit="1" customWidth="1"/>
    <col min="15643" max="15643" width="1.25" style="84" bestFit="1" customWidth="1"/>
    <col min="15644" max="15644" width="1.375" style="84" bestFit="1" customWidth="1"/>
    <col min="15645" max="15645" width="1.25" style="84" bestFit="1" customWidth="1"/>
    <col min="15646" max="15646" width="1.375" style="84" bestFit="1" customWidth="1"/>
    <col min="15647" max="15647" width="1.25" style="84" bestFit="1" customWidth="1"/>
    <col min="15648" max="15648" width="1.375" style="84" bestFit="1" customWidth="1"/>
    <col min="15649" max="15649" width="1.25" style="84" bestFit="1" customWidth="1"/>
    <col min="15650" max="15650" width="1.375" style="84" bestFit="1" customWidth="1"/>
    <col min="15651" max="15651" width="1.25" style="84" bestFit="1" customWidth="1"/>
    <col min="15652" max="15652" width="1.375" style="84" bestFit="1" customWidth="1"/>
    <col min="15653" max="15653" width="1.25" style="84" bestFit="1" customWidth="1"/>
    <col min="15654" max="15654" width="0.125" style="84" customWidth="1"/>
    <col min="15655" max="15655" width="0" style="84" hidden="1" customWidth="1"/>
    <col min="15656" max="15877" width="11" style="84"/>
    <col min="15878" max="15878" width="1.125" style="84" customWidth="1"/>
    <col min="15879" max="15879" width="19.375" style="84" bestFit="1" customWidth="1"/>
    <col min="15880" max="15880" width="27.875" style="84" bestFit="1" customWidth="1"/>
    <col min="15881" max="15881" width="36.25" style="84" customWidth="1"/>
    <col min="15882" max="15882" width="32.875" style="84" customWidth="1"/>
    <col min="15883" max="15883" width="31.875" style="84" bestFit="1" customWidth="1"/>
    <col min="15884" max="15884" width="16.875" style="84" bestFit="1" customWidth="1"/>
    <col min="15885" max="15885" width="24.375" style="84" bestFit="1" customWidth="1"/>
    <col min="15886" max="15886" width="1.375" style="84" bestFit="1" customWidth="1"/>
    <col min="15887" max="15887" width="1.25" style="84" bestFit="1" customWidth="1"/>
    <col min="15888" max="15888" width="1.375" style="84" bestFit="1" customWidth="1"/>
    <col min="15889" max="15889" width="1.25" style="84" bestFit="1" customWidth="1"/>
    <col min="15890" max="15890" width="1.375" style="84" bestFit="1" customWidth="1"/>
    <col min="15891" max="15891" width="1.25" style="84" bestFit="1" customWidth="1"/>
    <col min="15892" max="15892" width="1.375" style="84" bestFit="1" customWidth="1"/>
    <col min="15893" max="15893" width="1.25" style="84" bestFit="1" customWidth="1"/>
    <col min="15894" max="15894" width="1.375" style="84" bestFit="1" customWidth="1"/>
    <col min="15895" max="15895" width="1.25" style="84" bestFit="1" customWidth="1"/>
    <col min="15896" max="15896" width="1.375" style="84" bestFit="1" customWidth="1"/>
    <col min="15897" max="15897" width="1.25" style="84" bestFit="1" customWidth="1"/>
    <col min="15898" max="15898" width="1.375" style="84" bestFit="1" customWidth="1"/>
    <col min="15899" max="15899" width="1.25" style="84" bestFit="1" customWidth="1"/>
    <col min="15900" max="15900" width="1.375" style="84" bestFit="1" customWidth="1"/>
    <col min="15901" max="15901" width="1.25" style="84" bestFit="1" customWidth="1"/>
    <col min="15902" max="15902" width="1.375" style="84" bestFit="1" customWidth="1"/>
    <col min="15903" max="15903" width="1.25" style="84" bestFit="1" customWidth="1"/>
    <col min="15904" max="15904" width="1.375" style="84" bestFit="1" customWidth="1"/>
    <col min="15905" max="15905" width="1.25" style="84" bestFit="1" customWidth="1"/>
    <col min="15906" max="15906" width="1.375" style="84" bestFit="1" customWidth="1"/>
    <col min="15907" max="15907" width="1.25" style="84" bestFit="1" customWidth="1"/>
    <col min="15908" max="15908" width="1.375" style="84" bestFit="1" customWidth="1"/>
    <col min="15909" max="15909" width="1.25" style="84" bestFit="1" customWidth="1"/>
    <col min="15910" max="15910" width="0.125" style="84" customWidth="1"/>
    <col min="15911" max="15911" width="0" style="84" hidden="1" customWidth="1"/>
    <col min="15912" max="16133" width="11" style="84"/>
    <col min="16134" max="16134" width="1.125" style="84" customWidth="1"/>
    <col min="16135" max="16135" width="19.375" style="84" bestFit="1" customWidth="1"/>
    <col min="16136" max="16136" width="27.875" style="84" bestFit="1" customWidth="1"/>
    <col min="16137" max="16137" width="36.25" style="84" customWidth="1"/>
    <col min="16138" max="16138" width="32.875" style="84" customWidth="1"/>
    <col min="16139" max="16139" width="31.875" style="84" bestFit="1" customWidth="1"/>
    <col min="16140" max="16140" width="16.875" style="84" bestFit="1" customWidth="1"/>
    <col min="16141" max="16141" width="24.375" style="84" bestFit="1" customWidth="1"/>
    <col min="16142" max="16142" width="1.375" style="84" bestFit="1" customWidth="1"/>
    <col min="16143" max="16143" width="1.25" style="84" bestFit="1" customWidth="1"/>
    <col min="16144" max="16144" width="1.375" style="84" bestFit="1" customWidth="1"/>
    <col min="16145" max="16145" width="1.25" style="84" bestFit="1" customWidth="1"/>
    <col min="16146" max="16146" width="1.375" style="84" bestFit="1" customWidth="1"/>
    <col min="16147" max="16147" width="1.25" style="84" bestFit="1" customWidth="1"/>
    <col min="16148" max="16148" width="1.375" style="84" bestFit="1" customWidth="1"/>
    <col min="16149" max="16149" width="1.25" style="84" bestFit="1" customWidth="1"/>
    <col min="16150" max="16150" width="1.375" style="84" bestFit="1" customWidth="1"/>
    <col min="16151" max="16151" width="1.25" style="84" bestFit="1" customWidth="1"/>
    <col min="16152" max="16152" width="1.375" style="84" bestFit="1" customWidth="1"/>
    <col min="16153" max="16153" width="1.25" style="84" bestFit="1" customWidth="1"/>
    <col min="16154" max="16154" width="1.375" style="84" bestFit="1" customWidth="1"/>
    <col min="16155" max="16155" width="1.25" style="84" bestFit="1" customWidth="1"/>
    <col min="16156" max="16156" width="1.375" style="84" bestFit="1" customWidth="1"/>
    <col min="16157" max="16157" width="1.25" style="84" bestFit="1" customWidth="1"/>
    <col min="16158" max="16158" width="1.375" style="84" bestFit="1" customWidth="1"/>
    <col min="16159" max="16159" width="1.25" style="84" bestFit="1" customWidth="1"/>
    <col min="16160" max="16160" width="1.375" style="84" bestFit="1" customWidth="1"/>
    <col min="16161" max="16161" width="1.25" style="84" bestFit="1" customWidth="1"/>
    <col min="16162" max="16162" width="1.375" style="84" bestFit="1" customWidth="1"/>
    <col min="16163" max="16163" width="1.25" style="84" bestFit="1" customWidth="1"/>
    <col min="16164" max="16164" width="1.375" style="84" bestFit="1" customWidth="1"/>
    <col min="16165" max="16165" width="1.25" style="84" bestFit="1" customWidth="1"/>
    <col min="16166" max="16166" width="0.125" style="84" customWidth="1"/>
    <col min="16167" max="16167" width="0" style="84" hidden="1" customWidth="1"/>
    <col min="16168" max="16384" width="11" style="84"/>
  </cols>
  <sheetData>
    <row r="1" spans="1:42" s="75" customFormat="1" ht="12" customHeight="1">
      <c r="B1" s="88"/>
      <c r="C1" s="76"/>
      <c r="D1" s="77"/>
      <c r="F1" s="78"/>
      <c r="G1" s="79"/>
      <c r="H1" s="79"/>
      <c r="I1" s="79"/>
      <c r="J1" s="79"/>
      <c r="K1" s="79"/>
      <c r="L1" s="79"/>
      <c r="M1" s="79"/>
      <c r="O1" s="80"/>
      <c r="P1" s="80"/>
      <c r="Q1" s="81"/>
      <c r="S1" s="81"/>
      <c r="U1" s="81"/>
      <c r="W1" s="81"/>
      <c r="Y1" s="81"/>
      <c r="AA1" s="81"/>
      <c r="AC1" s="81"/>
      <c r="AE1" s="81"/>
      <c r="AG1" s="81"/>
      <c r="AI1" s="81"/>
      <c r="AK1" s="82"/>
      <c r="AL1" s="83"/>
      <c r="AM1" s="83"/>
      <c r="AN1" s="83"/>
      <c r="AO1" s="83"/>
      <c r="AP1" s="83"/>
    </row>
    <row r="2" spans="1:42" s="75" customFormat="1" ht="19.5" customHeight="1">
      <c r="B2" s="733"/>
      <c r="C2" s="1588" t="s">
        <v>149</v>
      </c>
      <c r="D2" s="1588"/>
      <c r="E2" s="1588"/>
      <c r="F2" s="1588"/>
      <c r="G2" s="1588"/>
      <c r="H2" s="1588"/>
      <c r="I2" s="1588"/>
      <c r="J2" s="1588"/>
      <c r="K2" s="1588"/>
      <c r="L2" s="1588"/>
      <c r="M2" s="1588"/>
      <c r="N2" s="1588"/>
      <c r="O2" s="1588"/>
      <c r="P2" s="1588"/>
      <c r="Q2" s="1588"/>
      <c r="R2" s="1588"/>
      <c r="S2" s="1588"/>
      <c r="T2" s="1588"/>
      <c r="U2" s="1588"/>
      <c r="V2" s="1588"/>
      <c r="W2" s="1588"/>
      <c r="X2" s="1588"/>
      <c r="Y2" s="1588"/>
      <c r="Z2" s="1588"/>
      <c r="AA2" s="1588"/>
      <c r="AB2" s="1588"/>
      <c r="AC2" s="1588"/>
      <c r="AD2" s="1588"/>
      <c r="AE2" s="1588"/>
      <c r="AF2" s="1588"/>
      <c r="AG2" s="1588"/>
      <c r="AH2" s="1588"/>
      <c r="AI2" s="1588"/>
      <c r="AJ2" s="1588"/>
      <c r="AK2" s="1588"/>
      <c r="AL2" s="1588"/>
      <c r="AM2" s="1588"/>
      <c r="AN2" s="1588"/>
      <c r="AO2" s="1588"/>
      <c r="AP2" s="1588"/>
    </row>
    <row r="3" spans="1:42" s="75" customFormat="1" ht="20.25">
      <c r="B3" s="583"/>
      <c r="C3" s="1588" t="s">
        <v>275</v>
      </c>
      <c r="D3" s="1588"/>
      <c r="E3" s="1588"/>
      <c r="F3" s="1588"/>
      <c r="G3" s="1588"/>
      <c r="H3" s="1588"/>
      <c r="I3" s="1588"/>
      <c r="J3" s="1588"/>
      <c r="K3" s="1588"/>
      <c r="L3" s="1588"/>
      <c r="M3" s="1588"/>
      <c r="N3" s="1588"/>
      <c r="O3" s="1588"/>
      <c r="P3" s="1588"/>
      <c r="Q3" s="1588"/>
      <c r="R3" s="1588"/>
      <c r="S3" s="1588"/>
      <c r="T3" s="1588"/>
      <c r="U3" s="1588"/>
      <c r="V3" s="1588"/>
      <c r="W3" s="1588"/>
      <c r="X3" s="1588"/>
      <c r="Y3" s="1588"/>
      <c r="Z3" s="1588"/>
      <c r="AA3" s="1588"/>
      <c r="AB3" s="1588"/>
      <c r="AC3" s="1588"/>
      <c r="AD3" s="1588"/>
      <c r="AE3" s="1588"/>
      <c r="AF3" s="1588"/>
      <c r="AG3" s="1588"/>
      <c r="AH3" s="1588"/>
      <c r="AI3" s="1588"/>
      <c r="AJ3" s="1588"/>
      <c r="AK3" s="1588"/>
      <c r="AL3" s="1588"/>
      <c r="AM3" s="1588"/>
      <c r="AN3" s="1588"/>
      <c r="AO3" s="1588"/>
      <c r="AP3" s="1588"/>
    </row>
    <row r="4" spans="1:42" s="75" customFormat="1" ht="18">
      <c r="B4" s="1589" t="s">
        <v>1454</v>
      </c>
      <c r="C4" s="1589"/>
      <c r="D4" s="1589"/>
      <c r="E4" s="1589"/>
      <c r="F4" s="1589"/>
      <c r="G4" s="1589"/>
      <c r="H4" s="1589"/>
      <c r="I4" s="1589"/>
      <c r="J4" s="1589"/>
      <c r="K4" s="1589"/>
      <c r="L4" s="1589"/>
      <c r="M4" s="1589"/>
      <c r="N4" s="1589"/>
      <c r="O4" s="1589"/>
      <c r="P4" s="1589"/>
      <c r="Q4" s="1589"/>
      <c r="R4" s="1589"/>
      <c r="S4" s="1589"/>
      <c r="T4" s="1589"/>
      <c r="U4" s="1589"/>
      <c r="V4" s="1589"/>
      <c r="W4" s="1589"/>
      <c r="X4" s="1589"/>
      <c r="Y4" s="1589"/>
      <c r="Z4" s="1589"/>
      <c r="AA4" s="1589"/>
      <c r="AB4" s="1589"/>
      <c r="AC4" s="1589"/>
      <c r="AD4" s="1589"/>
      <c r="AE4" s="1589"/>
      <c r="AF4" s="1589"/>
      <c r="AG4" s="1589"/>
      <c r="AH4" s="1589"/>
      <c r="AI4" s="1589"/>
      <c r="AJ4" s="1589"/>
      <c r="AK4" s="1589"/>
      <c r="AL4" s="1589"/>
      <c r="AM4" s="1589"/>
      <c r="AN4" s="1589"/>
      <c r="AO4" s="1589"/>
      <c r="AP4" s="1589"/>
    </row>
    <row r="5" spans="1:42" ht="29.25" customHeight="1">
      <c r="B5" s="1590" t="s">
        <v>1455</v>
      </c>
      <c r="C5" s="1590"/>
      <c r="D5" s="1590"/>
      <c r="E5" s="1590"/>
      <c r="F5" s="1590"/>
      <c r="G5" s="1590"/>
      <c r="H5" s="1590"/>
      <c r="I5" s="1590"/>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90"/>
      <c r="AP5" s="1590"/>
    </row>
    <row r="6" spans="1:42" s="90" customFormat="1" ht="14.25" customHeight="1">
      <c r="B6" s="1591" t="s">
        <v>276</v>
      </c>
      <c r="C6" s="1586" t="s">
        <v>277</v>
      </c>
      <c r="D6" s="1593" t="s">
        <v>278</v>
      </c>
      <c r="E6" s="1586"/>
      <c r="F6" s="1594"/>
      <c r="G6" s="1595"/>
      <c r="H6" s="1596" t="s">
        <v>638</v>
      </c>
      <c r="I6" s="1596"/>
      <c r="J6" s="1596"/>
      <c r="K6" s="1597" t="s">
        <v>1304</v>
      </c>
      <c r="L6" s="1596"/>
      <c r="M6" s="1596"/>
      <c r="N6" s="1598" t="s">
        <v>154</v>
      </c>
      <c r="O6" s="1608" t="s">
        <v>155</v>
      </c>
      <c r="P6" s="1586" t="s">
        <v>279</v>
      </c>
      <c r="Q6" s="1586"/>
      <c r="R6" s="1586"/>
      <c r="S6" s="1586"/>
      <c r="T6" s="1586"/>
      <c r="U6" s="1586"/>
      <c r="V6" s="1586"/>
      <c r="W6" s="1586"/>
      <c r="X6" s="1586"/>
      <c r="Y6" s="1586"/>
      <c r="Z6" s="1586"/>
      <c r="AA6" s="1586"/>
      <c r="AB6" s="1586"/>
      <c r="AC6" s="1586"/>
      <c r="AD6" s="1586"/>
      <c r="AE6" s="1586"/>
      <c r="AF6" s="1586"/>
      <c r="AG6" s="1586"/>
      <c r="AH6" s="1586"/>
      <c r="AI6" s="1586"/>
      <c r="AJ6" s="1586"/>
      <c r="AK6" s="1586"/>
      <c r="AL6" s="1600" t="s">
        <v>280</v>
      </c>
      <c r="AM6" s="1586" t="s">
        <v>1401</v>
      </c>
      <c r="AN6" s="1586" t="s">
        <v>1402</v>
      </c>
      <c r="AO6" s="1586" t="s">
        <v>1403</v>
      </c>
      <c r="AP6" s="1586" t="s">
        <v>1404</v>
      </c>
    </row>
    <row r="7" spans="1:42" s="91" customFormat="1" ht="14.25" customHeight="1">
      <c r="B7" s="1591"/>
      <c r="C7" s="1586"/>
      <c r="D7" s="1593" t="s">
        <v>278</v>
      </c>
      <c r="E7" s="1586" t="s">
        <v>281</v>
      </c>
      <c r="F7" s="1621" t="s">
        <v>282</v>
      </c>
      <c r="G7" s="1595" t="s">
        <v>283</v>
      </c>
      <c r="H7" s="1596"/>
      <c r="I7" s="1596"/>
      <c r="J7" s="1596"/>
      <c r="K7" s="1597"/>
      <c r="L7" s="1596"/>
      <c r="M7" s="1596"/>
      <c r="N7" s="1598"/>
      <c r="O7" s="1608"/>
      <c r="P7" s="1604" t="s">
        <v>284</v>
      </c>
      <c r="Q7" s="1604"/>
      <c r="R7" s="1604" t="s">
        <v>285</v>
      </c>
      <c r="S7" s="1604"/>
      <c r="T7" s="1604" t="s">
        <v>286</v>
      </c>
      <c r="U7" s="1604"/>
      <c r="V7" s="1604" t="s">
        <v>287</v>
      </c>
      <c r="W7" s="1604"/>
      <c r="X7" s="1604" t="s">
        <v>288</v>
      </c>
      <c r="Y7" s="1604"/>
      <c r="Z7" s="1604" t="s">
        <v>289</v>
      </c>
      <c r="AA7" s="1604"/>
      <c r="AB7" s="1604" t="s">
        <v>290</v>
      </c>
      <c r="AC7" s="1604"/>
      <c r="AD7" s="1604" t="s">
        <v>291</v>
      </c>
      <c r="AE7" s="1604"/>
      <c r="AF7" s="1604" t="s">
        <v>292</v>
      </c>
      <c r="AG7" s="1604"/>
      <c r="AH7" s="1604" t="s">
        <v>293</v>
      </c>
      <c r="AI7" s="1604"/>
      <c r="AJ7" s="1604" t="s">
        <v>294</v>
      </c>
      <c r="AK7" s="1604"/>
      <c r="AL7" s="1600"/>
      <c r="AM7" s="1586"/>
      <c r="AN7" s="1586"/>
      <c r="AO7" s="1586"/>
      <c r="AP7" s="1586"/>
    </row>
    <row r="8" spans="1:42" s="91" customFormat="1" ht="42.75" customHeight="1" thickBot="1">
      <c r="B8" s="1592"/>
      <c r="C8" s="1587"/>
      <c r="D8" s="1602"/>
      <c r="E8" s="1587"/>
      <c r="F8" s="1622"/>
      <c r="G8" s="1603"/>
      <c r="H8" s="92" t="s">
        <v>145</v>
      </c>
      <c r="I8" s="93" t="s">
        <v>146</v>
      </c>
      <c r="J8" s="94" t="s">
        <v>147</v>
      </c>
      <c r="K8" s="584" t="s">
        <v>145</v>
      </c>
      <c r="L8" s="93" t="s">
        <v>146</v>
      </c>
      <c r="M8" s="94" t="s">
        <v>147</v>
      </c>
      <c r="N8" s="1599"/>
      <c r="O8" s="1609"/>
      <c r="P8" s="95" t="s">
        <v>295</v>
      </c>
      <c r="Q8" s="96" t="s">
        <v>296</v>
      </c>
      <c r="R8" s="95" t="s">
        <v>295</v>
      </c>
      <c r="S8" s="96" t="s">
        <v>296</v>
      </c>
      <c r="T8" s="95" t="s">
        <v>295</v>
      </c>
      <c r="U8" s="96" t="s">
        <v>296</v>
      </c>
      <c r="V8" s="95" t="s">
        <v>295</v>
      </c>
      <c r="W8" s="96" t="s">
        <v>296</v>
      </c>
      <c r="X8" s="95" t="s">
        <v>295</v>
      </c>
      <c r="Y8" s="96" t="s">
        <v>296</v>
      </c>
      <c r="Z8" s="95" t="s">
        <v>295</v>
      </c>
      <c r="AA8" s="96" t="s">
        <v>296</v>
      </c>
      <c r="AB8" s="95" t="s">
        <v>295</v>
      </c>
      <c r="AC8" s="96" t="s">
        <v>296</v>
      </c>
      <c r="AD8" s="95" t="s">
        <v>295</v>
      </c>
      <c r="AE8" s="96" t="s">
        <v>296</v>
      </c>
      <c r="AF8" s="95" t="s">
        <v>295</v>
      </c>
      <c r="AG8" s="96" t="s">
        <v>296</v>
      </c>
      <c r="AH8" s="95" t="s">
        <v>295</v>
      </c>
      <c r="AI8" s="96" t="s">
        <v>296</v>
      </c>
      <c r="AJ8" s="95" t="s">
        <v>295</v>
      </c>
      <c r="AK8" s="96" t="s">
        <v>296</v>
      </c>
      <c r="AL8" s="1601"/>
      <c r="AM8" s="1587"/>
      <c r="AN8" s="1587"/>
      <c r="AO8" s="1587"/>
      <c r="AP8" s="1587"/>
    </row>
    <row r="9" spans="1:42" s="110" customFormat="1" ht="102.75" thickTop="1">
      <c r="A9" s="91"/>
      <c r="B9" s="1610" t="s">
        <v>297</v>
      </c>
      <c r="C9" s="97" t="s">
        <v>298</v>
      </c>
      <c r="D9" s="98" t="s">
        <v>299</v>
      </c>
      <c r="E9" s="99" t="s">
        <v>300</v>
      </c>
      <c r="F9" s="100">
        <v>44247</v>
      </c>
      <c r="G9" s="101" t="s">
        <v>301</v>
      </c>
      <c r="H9" s="102">
        <v>0</v>
      </c>
      <c r="I9" s="103">
        <v>0</v>
      </c>
      <c r="J9" s="104">
        <f>IF(I9=0,0,+H9/I9)</f>
        <v>0</v>
      </c>
      <c r="K9" s="585">
        <v>1</v>
      </c>
      <c r="L9" s="586">
        <v>1</v>
      </c>
      <c r="M9" s="587">
        <f>+IF(L9=0,0,K9/L9)</f>
        <v>1</v>
      </c>
      <c r="N9" s="105">
        <v>0.02</v>
      </c>
      <c r="O9" s="106">
        <f>+M9*N9</f>
        <v>0.02</v>
      </c>
      <c r="P9" s="107"/>
      <c r="Q9" s="108"/>
      <c r="R9" s="108"/>
      <c r="S9" s="108"/>
      <c r="T9" s="108"/>
      <c r="U9" s="108"/>
      <c r="V9" s="108"/>
      <c r="W9" s="108"/>
      <c r="X9" s="108"/>
      <c r="Y9" s="108"/>
      <c r="Z9" s="108"/>
      <c r="AA9" s="108"/>
      <c r="AB9" s="108"/>
      <c r="AC9" s="108"/>
      <c r="AD9" s="108"/>
      <c r="AE9" s="108"/>
      <c r="AF9" s="108"/>
      <c r="AG9" s="108"/>
      <c r="AH9" s="108"/>
      <c r="AI9" s="108"/>
      <c r="AJ9" s="108"/>
      <c r="AK9" s="108"/>
      <c r="AL9" s="109">
        <f>0/1</f>
        <v>0</v>
      </c>
      <c r="AM9" s="1260" t="s">
        <v>1405</v>
      </c>
      <c r="AN9" s="588"/>
      <c r="AO9" s="588"/>
      <c r="AP9" s="1261"/>
    </row>
    <row r="10" spans="1:42" s="111" customFormat="1" ht="64.5" customHeight="1">
      <c r="B10" s="1611"/>
      <c r="C10" s="112" t="s">
        <v>302</v>
      </c>
      <c r="D10" s="113" t="s">
        <v>303</v>
      </c>
      <c r="E10" s="114" t="s">
        <v>304</v>
      </c>
      <c r="F10" s="115">
        <v>44256</v>
      </c>
      <c r="G10" s="116" t="s">
        <v>305</v>
      </c>
      <c r="H10" s="117">
        <v>0</v>
      </c>
      <c r="I10" s="118">
        <v>0</v>
      </c>
      <c r="J10" s="119">
        <f t="shared" ref="J10:J59" si="0">IF(I10=0,0,+H10/I10)</f>
        <v>0</v>
      </c>
      <c r="K10" s="589">
        <v>1</v>
      </c>
      <c r="L10" s="717">
        <v>1</v>
      </c>
      <c r="M10" s="590">
        <f t="shared" ref="M10:M59" si="1">+IF(L10=0,0,K10/L10)</f>
        <v>1</v>
      </c>
      <c r="N10" s="120">
        <v>0.02</v>
      </c>
      <c r="O10" s="1253">
        <f t="shared" ref="O10:O58" si="2">+M10*N10</f>
        <v>0.02</v>
      </c>
      <c r="P10" s="121"/>
      <c r="Q10" s="121"/>
      <c r="R10" s="122"/>
      <c r="S10" s="121"/>
      <c r="T10" s="121"/>
      <c r="U10" s="121"/>
      <c r="V10" s="121"/>
      <c r="W10" s="121"/>
      <c r="X10" s="121"/>
      <c r="Y10" s="121"/>
      <c r="Z10" s="121"/>
      <c r="AA10" s="121"/>
      <c r="AB10" s="121"/>
      <c r="AC10" s="121"/>
      <c r="AD10" s="121"/>
      <c r="AE10" s="121"/>
      <c r="AF10" s="121"/>
      <c r="AG10" s="121"/>
      <c r="AH10" s="121"/>
      <c r="AI10" s="121"/>
      <c r="AJ10" s="121"/>
      <c r="AK10" s="121"/>
      <c r="AL10" s="123">
        <f>0/1</f>
        <v>0</v>
      </c>
      <c r="AM10" s="124" t="s">
        <v>1406</v>
      </c>
      <c r="AN10" s="124"/>
      <c r="AO10" s="124"/>
      <c r="AP10" s="188"/>
    </row>
    <row r="11" spans="1:42" s="111" customFormat="1" ht="51">
      <c r="B11" s="1611"/>
      <c r="C11" s="112" t="s">
        <v>306</v>
      </c>
      <c r="D11" s="113" t="s">
        <v>307</v>
      </c>
      <c r="E11" s="114" t="s">
        <v>308</v>
      </c>
      <c r="F11" s="115">
        <v>44252</v>
      </c>
      <c r="G11" s="116" t="s">
        <v>305</v>
      </c>
      <c r="H11" s="117">
        <v>0</v>
      </c>
      <c r="I11" s="118">
        <v>0</v>
      </c>
      <c r="J11" s="119">
        <f t="shared" si="0"/>
        <v>0</v>
      </c>
      <c r="K11" s="589">
        <v>1</v>
      </c>
      <c r="L11" s="717">
        <v>1</v>
      </c>
      <c r="M11" s="590">
        <f t="shared" si="1"/>
        <v>1</v>
      </c>
      <c r="N11" s="120">
        <v>0.02</v>
      </c>
      <c r="O11" s="1253">
        <f t="shared" si="2"/>
        <v>0.02</v>
      </c>
      <c r="P11" s="122"/>
      <c r="Q11" s="121"/>
      <c r="R11" s="125"/>
      <c r="S11" s="125"/>
      <c r="T11" s="121"/>
      <c r="U11" s="121"/>
      <c r="V11" s="121"/>
      <c r="W11" s="121"/>
      <c r="X11" s="121"/>
      <c r="Y11" s="121"/>
      <c r="Z11" s="121"/>
      <c r="AA11" s="121"/>
      <c r="AB11" s="121"/>
      <c r="AC11" s="121"/>
      <c r="AD11" s="121"/>
      <c r="AE11" s="121"/>
      <c r="AF11" s="121"/>
      <c r="AG11" s="121"/>
      <c r="AH11" s="121"/>
      <c r="AI11" s="121"/>
      <c r="AJ11" s="121"/>
      <c r="AK11" s="121"/>
      <c r="AL11" s="123">
        <f>0/1</f>
        <v>0</v>
      </c>
      <c r="AM11" s="124" t="s">
        <v>1407</v>
      </c>
      <c r="AN11" s="124"/>
      <c r="AO11" s="124"/>
      <c r="AP11" s="188"/>
    </row>
    <row r="12" spans="1:42" s="111" customFormat="1" ht="102">
      <c r="B12" s="1611"/>
      <c r="C12" s="112" t="s">
        <v>309</v>
      </c>
      <c r="D12" s="113" t="s">
        <v>310</v>
      </c>
      <c r="E12" s="114" t="s">
        <v>311</v>
      </c>
      <c r="F12" s="115">
        <v>44255</v>
      </c>
      <c r="G12" s="116" t="s">
        <v>305</v>
      </c>
      <c r="H12" s="117">
        <v>0</v>
      </c>
      <c r="I12" s="118">
        <v>0</v>
      </c>
      <c r="J12" s="119">
        <f t="shared" si="0"/>
        <v>0</v>
      </c>
      <c r="K12" s="589">
        <v>1</v>
      </c>
      <c r="L12" s="717">
        <v>1</v>
      </c>
      <c r="M12" s="590">
        <f t="shared" si="1"/>
        <v>1</v>
      </c>
      <c r="N12" s="120">
        <v>0.02</v>
      </c>
      <c r="O12" s="1253">
        <f t="shared" si="2"/>
        <v>0.02</v>
      </c>
      <c r="P12" s="122"/>
      <c r="Q12" s="121"/>
      <c r="R12" s="121"/>
      <c r="S12" s="121"/>
      <c r="T12" s="121"/>
      <c r="U12" s="121"/>
      <c r="V12" s="121"/>
      <c r="W12" s="121"/>
      <c r="X12" s="121"/>
      <c r="Y12" s="121"/>
      <c r="Z12" s="121"/>
      <c r="AA12" s="121"/>
      <c r="AB12" s="121"/>
      <c r="AC12" s="121"/>
      <c r="AD12" s="121"/>
      <c r="AE12" s="121"/>
      <c r="AF12" s="121"/>
      <c r="AG12" s="121"/>
      <c r="AH12" s="121"/>
      <c r="AI12" s="121"/>
      <c r="AJ12" s="121"/>
      <c r="AK12" s="121"/>
      <c r="AL12" s="123">
        <f>0/1</f>
        <v>0</v>
      </c>
      <c r="AM12" s="124" t="s">
        <v>1408</v>
      </c>
      <c r="AN12" s="124"/>
      <c r="AO12" s="124"/>
      <c r="AP12" s="188"/>
    </row>
    <row r="13" spans="1:42" s="111" customFormat="1" ht="38.25">
      <c r="B13" s="1611"/>
      <c r="C13" s="112" t="s">
        <v>312</v>
      </c>
      <c r="D13" s="113" t="s">
        <v>313</v>
      </c>
      <c r="E13" s="114" t="s">
        <v>304</v>
      </c>
      <c r="F13" s="115">
        <v>44439</v>
      </c>
      <c r="G13" s="116" t="s">
        <v>305</v>
      </c>
      <c r="H13" s="117">
        <v>0</v>
      </c>
      <c r="I13" s="118">
        <v>0</v>
      </c>
      <c r="J13" s="119">
        <f t="shared" si="0"/>
        <v>0</v>
      </c>
      <c r="K13" s="589">
        <v>0</v>
      </c>
      <c r="L13" s="717">
        <v>1</v>
      </c>
      <c r="M13" s="590">
        <f t="shared" si="1"/>
        <v>0</v>
      </c>
      <c r="N13" s="120">
        <v>0.02</v>
      </c>
      <c r="O13" s="1253">
        <f t="shared" si="2"/>
        <v>0</v>
      </c>
      <c r="P13" s="121"/>
      <c r="Q13" s="121"/>
      <c r="R13" s="121"/>
      <c r="S13" s="121"/>
      <c r="T13" s="121"/>
      <c r="U13" s="121"/>
      <c r="V13" s="121"/>
      <c r="W13" s="121"/>
      <c r="X13" s="121"/>
      <c r="Y13" s="121"/>
      <c r="Z13" s="121"/>
      <c r="AA13" s="121"/>
      <c r="AB13" s="122"/>
      <c r="AC13" s="121"/>
      <c r="AD13" s="121"/>
      <c r="AE13" s="121"/>
      <c r="AF13" s="121"/>
      <c r="AG13" s="121"/>
      <c r="AH13" s="121"/>
      <c r="AI13" s="121"/>
      <c r="AJ13" s="121"/>
      <c r="AK13" s="121"/>
      <c r="AL13" s="123">
        <f>0/1</f>
        <v>0</v>
      </c>
      <c r="AM13" s="124"/>
      <c r="AN13" s="124"/>
      <c r="AO13" s="124" t="s">
        <v>1191</v>
      </c>
      <c r="AP13" s="1262"/>
    </row>
    <row r="14" spans="1:42" s="111" customFormat="1" ht="38.25">
      <c r="B14" s="1611"/>
      <c r="C14" s="112" t="s">
        <v>314</v>
      </c>
      <c r="D14" s="113" t="s">
        <v>315</v>
      </c>
      <c r="E14" s="114" t="s">
        <v>316</v>
      </c>
      <c r="F14" s="115" t="s">
        <v>317</v>
      </c>
      <c r="G14" s="116" t="s">
        <v>305</v>
      </c>
      <c r="H14" s="117">
        <v>0.5</v>
      </c>
      <c r="I14" s="126">
        <v>0.5</v>
      </c>
      <c r="J14" s="119">
        <f t="shared" si="0"/>
        <v>1</v>
      </c>
      <c r="K14" s="589">
        <v>1</v>
      </c>
      <c r="L14" s="717">
        <v>1</v>
      </c>
      <c r="M14" s="590">
        <f t="shared" si="1"/>
        <v>1</v>
      </c>
      <c r="N14" s="120">
        <v>0.02</v>
      </c>
      <c r="O14" s="1253">
        <f t="shared" si="2"/>
        <v>0.02</v>
      </c>
      <c r="P14" s="121"/>
      <c r="Q14" s="121"/>
      <c r="R14" s="121"/>
      <c r="S14" s="121"/>
      <c r="T14" s="121"/>
      <c r="U14" s="121"/>
      <c r="V14" s="121"/>
      <c r="W14" s="121"/>
      <c r="X14" s="122"/>
      <c r="Y14" s="121"/>
      <c r="Z14" s="127"/>
      <c r="AA14" s="121"/>
      <c r="AB14" s="121"/>
      <c r="AC14" s="121"/>
      <c r="AD14" s="121"/>
      <c r="AE14" s="121"/>
      <c r="AF14" s="121"/>
      <c r="AG14" s="121"/>
      <c r="AH14" s="121"/>
      <c r="AI14" s="121"/>
      <c r="AJ14" s="122"/>
      <c r="AK14" s="121"/>
      <c r="AL14" s="123">
        <f>0/2</f>
        <v>0</v>
      </c>
      <c r="AM14" s="124"/>
      <c r="AN14" s="124" t="s">
        <v>1409</v>
      </c>
      <c r="AO14" s="124"/>
      <c r="AP14" s="188" t="s">
        <v>1409</v>
      </c>
    </row>
    <row r="15" spans="1:42" s="111" customFormat="1" ht="38.25">
      <c r="B15" s="1612"/>
      <c r="C15" s="128" t="s">
        <v>318</v>
      </c>
      <c r="D15" s="129" t="s">
        <v>319</v>
      </c>
      <c r="E15" s="130" t="s">
        <v>320</v>
      </c>
      <c r="F15" s="131">
        <v>44500</v>
      </c>
      <c r="G15" s="132"/>
      <c r="H15" s="133">
        <v>0</v>
      </c>
      <c r="I15" s="1255">
        <v>1</v>
      </c>
      <c r="J15" s="134">
        <f t="shared" si="0"/>
        <v>0</v>
      </c>
      <c r="K15" s="591">
        <v>0</v>
      </c>
      <c r="L15" s="1257">
        <v>1</v>
      </c>
      <c r="M15" s="592">
        <f t="shared" si="1"/>
        <v>0</v>
      </c>
      <c r="N15" s="135">
        <v>0.02</v>
      </c>
      <c r="O15" s="1252">
        <f t="shared" si="2"/>
        <v>0</v>
      </c>
      <c r="P15" s="136"/>
      <c r="Q15" s="136"/>
      <c r="R15" s="136"/>
      <c r="S15" s="136"/>
      <c r="T15" s="136"/>
      <c r="U15" s="136"/>
      <c r="V15" s="136"/>
      <c r="W15" s="136"/>
      <c r="X15" s="137"/>
      <c r="Y15" s="136"/>
      <c r="Z15" s="136"/>
      <c r="AA15" s="136"/>
      <c r="AB15" s="136"/>
      <c r="AC15" s="136"/>
      <c r="AD15" s="136"/>
      <c r="AE15" s="136"/>
      <c r="AF15" s="138"/>
      <c r="AG15" s="136"/>
      <c r="AH15" s="136"/>
      <c r="AI15" s="136"/>
      <c r="AJ15" s="139"/>
      <c r="AK15" s="136"/>
      <c r="AL15" s="140">
        <f>0/1</f>
        <v>0</v>
      </c>
      <c r="AM15" s="141"/>
      <c r="AN15" s="141"/>
      <c r="AO15" s="141"/>
      <c r="AP15" s="188" t="s">
        <v>1410</v>
      </c>
    </row>
    <row r="16" spans="1:42" s="111" customFormat="1" ht="76.5">
      <c r="B16" s="1613" t="s">
        <v>321</v>
      </c>
      <c r="C16" s="142" t="s">
        <v>318</v>
      </c>
      <c r="D16" s="143" t="s">
        <v>322</v>
      </c>
      <c r="E16" s="144" t="s">
        <v>323</v>
      </c>
      <c r="F16" s="145" t="s">
        <v>324</v>
      </c>
      <c r="G16" s="146" t="s">
        <v>325</v>
      </c>
      <c r="H16" s="147">
        <v>0.25</v>
      </c>
      <c r="I16" s="1256">
        <v>0.25</v>
      </c>
      <c r="J16" s="148">
        <f t="shared" si="0"/>
        <v>1</v>
      </c>
      <c r="K16" s="593">
        <v>1</v>
      </c>
      <c r="L16" s="1258">
        <v>1</v>
      </c>
      <c r="M16" s="594">
        <f t="shared" si="1"/>
        <v>1</v>
      </c>
      <c r="N16" s="149">
        <v>0.02</v>
      </c>
      <c r="O16" s="1251">
        <f t="shared" si="2"/>
        <v>0.02</v>
      </c>
      <c r="P16" s="150"/>
      <c r="Q16" s="151"/>
      <c r="R16" s="150"/>
      <c r="S16" s="151"/>
      <c r="T16" s="150"/>
      <c r="U16" s="151"/>
      <c r="V16" s="150"/>
      <c r="W16" s="151"/>
      <c r="X16" s="150"/>
      <c r="Y16" s="151"/>
      <c r="Z16" s="150"/>
      <c r="AA16" s="151"/>
      <c r="AB16" s="150"/>
      <c r="AC16" s="151"/>
      <c r="AD16" s="150"/>
      <c r="AE16" s="151"/>
      <c r="AF16" s="150"/>
      <c r="AG16" s="151"/>
      <c r="AH16" s="150"/>
      <c r="AI16" s="151"/>
      <c r="AJ16" s="150"/>
      <c r="AK16" s="152"/>
      <c r="AL16" s="153">
        <f>0/12</f>
        <v>0</v>
      </c>
      <c r="AM16" s="154" t="s">
        <v>1411</v>
      </c>
      <c r="AN16" s="154" t="s">
        <v>1411</v>
      </c>
      <c r="AO16" s="188" t="s">
        <v>1192</v>
      </c>
      <c r="AP16" s="188" t="s">
        <v>1411</v>
      </c>
    </row>
    <row r="17" spans="2:42" s="111" customFormat="1" ht="140.25">
      <c r="B17" s="1614"/>
      <c r="C17" s="155" t="s">
        <v>318</v>
      </c>
      <c r="D17" s="156" t="s">
        <v>326</v>
      </c>
      <c r="E17" s="157" t="s">
        <v>327</v>
      </c>
      <c r="F17" s="158">
        <v>44439</v>
      </c>
      <c r="G17" s="159" t="s">
        <v>328</v>
      </c>
      <c r="H17" s="117">
        <v>0</v>
      </c>
      <c r="I17" s="118">
        <v>0</v>
      </c>
      <c r="J17" s="119">
        <f t="shared" si="0"/>
        <v>0</v>
      </c>
      <c r="K17" s="589">
        <v>0</v>
      </c>
      <c r="L17" s="717">
        <v>1</v>
      </c>
      <c r="M17" s="590">
        <f t="shared" si="1"/>
        <v>0</v>
      </c>
      <c r="N17" s="120">
        <v>0.02</v>
      </c>
      <c r="O17" s="1253">
        <f t="shared" si="2"/>
        <v>0</v>
      </c>
      <c r="P17" s="121"/>
      <c r="Q17" s="121"/>
      <c r="R17" s="121"/>
      <c r="S17" s="121"/>
      <c r="T17" s="121"/>
      <c r="U17" s="121"/>
      <c r="V17" s="121"/>
      <c r="W17" s="121"/>
      <c r="X17" s="121"/>
      <c r="Y17" s="121"/>
      <c r="Z17" s="121"/>
      <c r="AA17" s="121"/>
      <c r="AB17" s="122"/>
      <c r="AC17" s="121"/>
      <c r="AD17" s="121"/>
      <c r="AE17" s="121"/>
      <c r="AF17" s="121"/>
      <c r="AG17" s="121"/>
      <c r="AH17" s="121"/>
      <c r="AI17" s="121"/>
      <c r="AJ17" s="121"/>
      <c r="AK17" s="121"/>
      <c r="AL17" s="123">
        <f>0/1</f>
        <v>0</v>
      </c>
      <c r="AM17" s="124"/>
      <c r="AN17" s="124"/>
      <c r="AO17" s="188" t="s">
        <v>1193</v>
      </c>
      <c r="AP17" s="1262" t="s">
        <v>1412</v>
      </c>
    </row>
    <row r="18" spans="2:42" s="111" customFormat="1" ht="114.75">
      <c r="B18" s="1614"/>
      <c r="C18" s="155" t="s">
        <v>318</v>
      </c>
      <c r="D18" s="156" t="s">
        <v>329</v>
      </c>
      <c r="E18" s="157" t="s">
        <v>330</v>
      </c>
      <c r="F18" s="158" t="s">
        <v>331</v>
      </c>
      <c r="G18" s="159" t="s">
        <v>332</v>
      </c>
      <c r="H18" s="117">
        <v>0.25</v>
      </c>
      <c r="I18" s="118">
        <v>0.25</v>
      </c>
      <c r="J18" s="119">
        <f t="shared" si="0"/>
        <v>1</v>
      </c>
      <c r="K18" s="589">
        <v>0.875</v>
      </c>
      <c r="L18" s="717">
        <v>1</v>
      </c>
      <c r="M18" s="590">
        <f t="shared" si="1"/>
        <v>0.875</v>
      </c>
      <c r="N18" s="120">
        <v>0.02</v>
      </c>
      <c r="O18" s="1253">
        <f t="shared" si="2"/>
        <v>1.7500000000000002E-2</v>
      </c>
      <c r="P18" s="122"/>
      <c r="Q18" s="127"/>
      <c r="R18" s="122"/>
      <c r="S18" s="127"/>
      <c r="T18" s="122"/>
      <c r="U18" s="127"/>
      <c r="V18" s="122"/>
      <c r="W18" s="127"/>
      <c r="X18" s="122"/>
      <c r="Y18" s="127"/>
      <c r="Z18" s="122"/>
      <c r="AA18" s="127"/>
      <c r="AB18" s="122"/>
      <c r="AC18" s="127"/>
      <c r="AD18" s="122"/>
      <c r="AE18" s="127"/>
      <c r="AF18" s="122"/>
      <c r="AG18" s="127"/>
      <c r="AH18" s="122"/>
      <c r="AI18" s="127"/>
      <c r="AJ18" s="122"/>
      <c r="AK18" s="121"/>
      <c r="AL18" s="123">
        <f>0/12</f>
        <v>0</v>
      </c>
      <c r="AM18" s="154" t="s">
        <v>1411</v>
      </c>
      <c r="AN18" s="124" t="s">
        <v>1411</v>
      </c>
      <c r="AO18" s="188" t="s">
        <v>1194</v>
      </c>
      <c r="AP18" s="188" t="s">
        <v>1413</v>
      </c>
    </row>
    <row r="19" spans="2:42" s="111" customFormat="1" ht="63.75">
      <c r="B19" s="1614"/>
      <c r="C19" s="155" t="s">
        <v>318</v>
      </c>
      <c r="D19" s="1263" t="s">
        <v>333</v>
      </c>
      <c r="E19" s="157" t="s">
        <v>330</v>
      </c>
      <c r="F19" s="158">
        <v>44469</v>
      </c>
      <c r="G19" s="159" t="s">
        <v>332</v>
      </c>
      <c r="H19" s="117">
        <v>0</v>
      </c>
      <c r="I19" s="118">
        <v>0</v>
      </c>
      <c r="J19" s="119">
        <f t="shared" si="0"/>
        <v>0</v>
      </c>
      <c r="K19" s="589">
        <v>0</v>
      </c>
      <c r="L19" s="717">
        <v>1</v>
      </c>
      <c r="M19" s="590">
        <f t="shared" si="1"/>
        <v>0</v>
      </c>
      <c r="N19" s="120">
        <v>0.02</v>
      </c>
      <c r="O19" s="1253">
        <f t="shared" si="2"/>
        <v>0</v>
      </c>
      <c r="P19" s="121"/>
      <c r="Q19" s="121"/>
      <c r="R19" s="121"/>
      <c r="S19" s="121"/>
      <c r="T19" s="121"/>
      <c r="U19" s="121"/>
      <c r="V19" s="121"/>
      <c r="W19" s="121"/>
      <c r="X19" s="121"/>
      <c r="Y19" s="121"/>
      <c r="Z19" s="121"/>
      <c r="AA19" s="121"/>
      <c r="AB19" s="121"/>
      <c r="AC19" s="121"/>
      <c r="AD19" s="122"/>
      <c r="AE19" s="121"/>
      <c r="AF19" s="121"/>
      <c r="AG19" s="121"/>
      <c r="AH19" s="121"/>
      <c r="AI19" s="121"/>
      <c r="AJ19" s="121"/>
      <c r="AK19" s="121"/>
      <c r="AL19" s="123">
        <f>0/1</f>
        <v>0</v>
      </c>
      <c r="AM19" s="124"/>
      <c r="AN19" s="124"/>
      <c r="AO19" s="188" t="s">
        <v>1195</v>
      </c>
      <c r="AP19" s="1262" t="s">
        <v>1413</v>
      </c>
    </row>
    <row r="20" spans="2:42" s="111" customFormat="1" ht="63.75">
      <c r="B20" s="1615"/>
      <c r="C20" s="160" t="s">
        <v>318</v>
      </c>
      <c r="D20" s="161" t="s">
        <v>334</v>
      </c>
      <c r="E20" s="162" t="s">
        <v>335</v>
      </c>
      <c r="F20" s="163">
        <v>44469</v>
      </c>
      <c r="G20" s="164" t="s">
        <v>1414</v>
      </c>
      <c r="H20" s="133">
        <v>1</v>
      </c>
      <c r="I20" s="1255">
        <v>1</v>
      </c>
      <c r="J20" s="134">
        <f t="shared" si="0"/>
        <v>1</v>
      </c>
      <c r="K20" s="591">
        <v>1</v>
      </c>
      <c r="L20" s="1257">
        <v>1</v>
      </c>
      <c r="M20" s="592">
        <f t="shared" si="1"/>
        <v>1</v>
      </c>
      <c r="N20" s="135">
        <v>0.02</v>
      </c>
      <c r="O20" s="1252">
        <f t="shared" si="2"/>
        <v>0.02</v>
      </c>
      <c r="P20" s="136"/>
      <c r="Q20" s="136"/>
      <c r="R20" s="136"/>
      <c r="S20" s="136"/>
      <c r="T20" s="136"/>
      <c r="U20" s="136"/>
      <c r="V20" s="136"/>
      <c r="W20" s="136"/>
      <c r="X20" s="136"/>
      <c r="Y20" s="136"/>
      <c r="Z20" s="136"/>
      <c r="AA20" s="136"/>
      <c r="AB20" s="136"/>
      <c r="AC20" s="136"/>
      <c r="AD20" s="138"/>
      <c r="AE20" s="136"/>
      <c r="AF20" s="136"/>
      <c r="AG20" s="136"/>
      <c r="AH20" s="136"/>
      <c r="AI20" s="136"/>
      <c r="AJ20" s="136"/>
      <c r="AK20" s="136"/>
      <c r="AL20" s="140">
        <f>0/1</f>
        <v>0</v>
      </c>
      <c r="AM20" s="141"/>
      <c r="AN20" s="141"/>
      <c r="AO20" s="141" t="s">
        <v>1196</v>
      </c>
      <c r="AP20" s="188" t="s">
        <v>1415</v>
      </c>
    </row>
    <row r="21" spans="2:42" s="111" customFormat="1" ht="51">
      <c r="B21" s="1605" t="s">
        <v>336</v>
      </c>
      <c r="C21" s="165" t="s">
        <v>337</v>
      </c>
      <c r="D21" s="166" t="s">
        <v>338</v>
      </c>
      <c r="E21" s="167" t="s">
        <v>339</v>
      </c>
      <c r="F21" s="168" t="s">
        <v>331</v>
      </c>
      <c r="G21" s="169" t="s">
        <v>340</v>
      </c>
      <c r="H21" s="147">
        <v>0.25</v>
      </c>
      <c r="I21" s="1256">
        <v>0.25</v>
      </c>
      <c r="J21" s="148">
        <f t="shared" si="0"/>
        <v>1</v>
      </c>
      <c r="K21" s="593">
        <v>1</v>
      </c>
      <c r="L21" s="1258">
        <v>1</v>
      </c>
      <c r="M21" s="594">
        <f t="shared" si="1"/>
        <v>1</v>
      </c>
      <c r="N21" s="149">
        <v>0.02</v>
      </c>
      <c r="O21" s="1251">
        <f t="shared" si="2"/>
        <v>0.02</v>
      </c>
      <c r="P21" s="150"/>
      <c r="Q21" s="151"/>
      <c r="R21" s="150"/>
      <c r="S21" s="151"/>
      <c r="T21" s="150"/>
      <c r="U21" s="151"/>
      <c r="V21" s="150"/>
      <c r="W21" s="151"/>
      <c r="X21" s="150"/>
      <c r="Y21" s="151"/>
      <c r="Z21" s="150"/>
      <c r="AA21" s="151"/>
      <c r="AB21" s="150"/>
      <c r="AC21" s="151"/>
      <c r="AD21" s="150"/>
      <c r="AE21" s="151"/>
      <c r="AF21" s="150"/>
      <c r="AG21" s="151"/>
      <c r="AH21" s="150"/>
      <c r="AI21" s="151"/>
      <c r="AJ21" s="150"/>
      <c r="AK21" s="152"/>
      <c r="AL21" s="153">
        <f>0/12</f>
        <v>0</v>
      </c>
      <c r="AM21" s="154" t="s">
        <v>341</v>
      </c>
      <c r="AN21" s="188" t="s">
        <v>341</v>
      </c>
      <c r="AO21" s="188" t="s">
        <v>341</v>
      </c>
      <c r="AP21" s="188" t="s">
        <v>341</v>
      </c>
    </row>
    <row r="22" spans="2:42" s="111" customFormat="1" ht="51">
      <c r="B22" s="1606"/>
      <c r="C22" s="172" t="s">
        <v>337</v>
      </c>
      <c r="D22" s="173" t="s">
        <v>342</v>
      </c>
      <c r="E22" s="174" t="s">
        <v>343</v>
      </c>
      <c r="F22" s="175" t="s">
        <v>317</v>
      </c>
      <c r="G22" s="170" t="s">
        <v>340</v>
      </c>
      <c r="H22" s="117">
        <v>0.5</v>
      </c>
      <c r="I22" s="126">
        <v>0.5</v>
      </c>
      <c r="J22" s="119">
        <f t="shared" si="0"/>
        <v>1</v>
      </c>
      <c r="K22" s="589">
        <v>0.5</v>
      </c>
      <c r="L22" s="717">
        <v>1</v>
      </c>
      <c r="M22" s="590">
        <f t="shared" si="1"/>
        <v>0.5</v>
      </c>
      <c r="N22" s="120">
        <v>0.02</v>
      </c>
      <c r="O22" s="1253">
        <f t="shared" si="2"/>
        <v>0.01</v>
      </c>
      <c r="P22" s="121"/>
      <c r="Q22" s="121"/>
      <c r="R22" s="121"/>
      <c r="S22" s="121"/>
      <c r="T22" s="121"/>
      <c r="U22" s="121"/>
      <c r="V22" s="121"/>
      <c r="W22" s="121"/>
      <c r="X22" s="122"/>
      <c r="Y22" s="121"/>
      <c r="Z22" s="127"/>
      <c r="AA22" s="121"/>
      <c r="AB22" s="121"/>
      <c r="AC22" s="121"/>
      <c r="AD22" s="121"/>
      <c r="AE22" s="121"/>
      <c r="AF22" s="121"/>
      <c r="AG22" s="121"/>
      <c r="AH22" s="121"/>
      <c r="AI22" s="121"/>
      <c r="AJ22" s="122"/>
      <c r="AK22" s="121"/>
      <c r="AL22" s="123">
        <f>0/2</f>
        <v>0</v>
      </c>
      <c r="AM22" s="124"/>
      <c r="AN22" s="124" t="s">
        <v>1416</v>
      </c>
      <c r="AO22" s="124"/>
      <c r="AP22" s="188" t="s">
        <v>1417</v>
      </c>
    </row>
    <row r="23" spans="2:42" s="111" customFormat="1" ht="63.75">
      <c r="B23" s="1606"/>
      <c r="C23" s="172" t="s">
        <v>337</v>
      </c>
      <c r="D23" s="173" t="s">
        <v>344</v>
      </c>
      <c r="E23" s="174" t="s">
        <v>345</v>
      </c>
      <c r="F23" s="175" t="s">
        <v>331</v>
      </c>
      <c r="G23" s="170" t="s">
        <v>340</v>
      </c>
      <c r="H23" s="117">
        <v>0.25</v>
      </c>
      <c r="I23" s="118">
        <v>0.25</v>
      </c>
      <c r="J23" s="119">
        <f t="shared" si="0"/>
        <v>1</v>
      </c>
      <c r="K23" s="589">
        <v>1</v>
      </c>
      <c r="L23" s="717">
        <v>1</v>
      </c>
      <c r="M23" s="590">
        <f t="shared" si="1"/>
        <v>1</v>
      </c>
      <c r="N23" s="120">
        <v>0.02</v>
      </c>
      <c r="O23" s="1253">
        <f t="shared" si="2"/>
        <v>0.02</v>
      </c>
      <c r="P23" s="122"/>
      <c r="Q23" s="127"/>
      <c r="R23" s="122"/>
      <c r="S23" s="127"/>
      <c r="T23" s="122"/>
      <c r="U23" s="127"/>
      <c r="V23" s="122"/>
      <c r="W23" s="127"/>
      <c r="X23" s="122"/>
      <c r="Y23" s="127"/>
      <c r="Z23" s="122"/>
      <c r="AA23" s="127"/>
      <c r="AB23" s="122"/>
      <c r="AC23" s="127"/>
      <c r="AD23" s="122"/>
      <c r="AE23" s="127"/>
      <c r="AF23" s="122"/>
      <c r="AG23" s="127"/>
      <c r="AH23" s="122"/>
      <c r="AI23" s="127"/>
      <c r="AJ23" s="122"/>
      <c r="AK23" s="121"/>
      <c r="AL23" s="123">
        <f>0/12</f>
        <v>0</v>
      </c>
      <c r="AM23" s="154" t="s">
        <v>341</v>
      </c>
      <c r="AN23" s="188" t="s">
        <v>341</v>
      </c>
      <c r="AO23" s="188" t="s">
        <v>341</v>
      </c>
      <c r="AP23" s="188" t="s">
        <v>341</v>
      </c>
    </row>
    <row r="24" spans="2:42" s="111" customFormat="1" ht="51">
      <c r="B24" s="1606"/>
      <c r="C24" s="172" t="s">
        <v>337</v>
      </c>
      <c r="D24" s="173" t="s">
        <v>346</v>
      </c>
      <c r="E24" s="174" t="s">
        <v>347</v>
      </c>
      <c r="F24" s="175" t="s">
        <v>348</v>
      </c>
      <c r="G24" s="170" t="s">
        <v>349</v>
      </c>
      <c r="H24" s="117">
        <v>0.33333333333333331</v>
      </c>
      <c r="I24" s="126">
        <v>0.33333333333333331</v>
      </c>
      <c r="J24" s="119">
        <f t="shared" si="0"/>
        <v>1</v>
      </c>
      <c r="K24" s="589">
        <v>1</v>
      </c>
      <c r="L24" s="717">
        <v>1</v>
      </c>
      <c r="M24" s="590">
        <f t="shared" si="1"/>
        <v>1</v>
      </c>
      <c r="N24" s="120">
        <v>0.02</v>
      </c>
      <c r="O24" s="1253">
        <f t="shared" si="2"/>
        <v>0.02</v>
      </c>
      <c r="P24" s="121"/>
      <c r="Q24" s="171"/>
      <c r="R24" s="122"/>
      <c r="S24" s="127"/>
      <c r="T24" s="121"/>
      <c r="U24" s="171"/>
      <c r="V24" s="122"/>
      <c r="W24" s="127"/>
      <c r="X24" s="121"/>
      <c r="Y24" s="171"/>
      <c r="Z24" s="122"/>
      <c r="AA24" s="127"/>
      <c r="AB24" s="121"/>
      <c r="AC24" s="171"/>
      <c r="AD24" s="122"/>
      <c r="AE24" s="127"/>
      <c r="AF24" s="121"/>
      <c r="AG24" s="171"/>
      <c r="AH24" s="122"/>
      <c r="AI24" s="121"/>
      <c r="AJ24" s="121"/>
      <c r="AK24" s="121"/>
      <c r="AL24" s="123">
        <f>0/6</f>
        <v>0</v>
      </c>
      <c r="AM24" s="124" t="s">
        <v>350</v>
      </c>
      <c r="AN24" s="188" t="s">
        <v>350</v>
      </c>
      <c r="AO24" s="188" t="s">
        <v>350</v>
      </c>
      <c r="AP24" s="1262" t="s">
        <v>350</v>
      </c>
    </row>
    <row r="25" spans="2:42" s="111" customFormat="1" ht="51">
      <c r="B25" s="1606"/>
      <c r="C25" s="172" t="s">
        <v>351</v>
      </c>
      <c r="D25" s="173" t="s">
        <v>352</v>
      </c>
      <c r="E25" s="174" t="s">
        <v>339</v>
      </c>
      <c r="F25" s="175" t="s">
        <v>331</v>
      </c>
      <c r="G25" s="170" t="s">
        <v>340</v>
      </c>
      <c r="H25" s="117">
        <v>0.25</v>
      </c>
      <c r="I25" s="118">
        <v>0.25</v>
      </c>
      <c r="J25" s="119">
        <f t="shared" si="0"/>
        <v>1</v>
      </c>
      <c r="K25" s="589">
        <v>1</v>
      </c>
      <c r="L25" s="717">
        <v>1</v>
      </c>
      <c r="M25" s="590">
        <f t="shared" si="1"/>
        <v>1</v>
      </c>
      <c r="N25" s="120">
        <v>0.02</v>
      </c>
      <c r="O25" s="1253">
        <f t="shared" si="2"/>
        <v>0.02</v>
      </c>
      <c r="P25" s="122"/>
      <c r="Q25" s="127"/>
      <c r="R25" s="122"/>
      <c r="S25" s="127"/>
      <c r="T25" s="122"/>
      <c r="U25" s="127"/>
      <c r="V25" s="122"/>
      <c r="W25" s="127"/>
      <c r="X25" s="122"/>
      <c r="Y25" s="127"/>
      <c r="Z25" s="122"/>
      <c r="AA25" s="127"/>
      <c r="AB25" s="122"/>
      <c r="AC25" s="127"/>
      <c r="AD25" s="122"/>
      <c r="AE25" s="127"/>
      <c r="AF25" s="122"/>
      <c r="AG25" s="127"/>
      <c r="AH25" s="122"/>
      <c r="AI25" s="127"/>
      <c r="AJ25" s="122"/>
      <c r="AK25" s="121"/>
      <c r="AL25" s="123">
        <f>0/12</f>
        <v>0</v>
      </c>
      <c r="AM25" s="154" t="s">
        <v>341</v>
      </c>
      <c r="AN25" s="188" t="s">
        <v>341</v>
      </c>
      <c r="AO25" s="188" t="s">
        <v>341</v>
      </c>
      <c r="AP25" s="188" t="s">
        <v>341</v>
      </c>
    </row>
    <row r="26" spans="2:42" s="111" customFormat="1" ht="63.75">
      <c r="B26" s="1606"/>
      <c r="C26" s="172" t="s">
        <v>351</v>
      </c>
      <c r="D26" s="173" t="s">
        <v>353</v>
      </c>
      <c r="E26" s="174" t="s">
        <v>339</v>
      </c>
      <c r="F26" s="175" t="s">
        <v>348</v>
      </c>
      <c r="G26" s="170" t="s">
        <v>340</v>
      </c>
      <c r="H26" s="117">
        <v>0</v>
      </c>
      <c r="I26" s="126">
        <v>0.33333333333333331</v>
      </c>
      <c r="J26" s="119">
        <f t="shared" si="0"/>
        <v>0</v>
      </c>
      <c r="K26" s="589">
        <v>0.66666666666666663</v>
      </c>
      <c r="L26" s="717">
        <v>1</v>
      </c>
      <c r="M26" s="590">
        <f t="shared" si="1"/>
        <v>0.66666666666666663</v>
      </c>
      <c r="N26" s="120">
        <v>0.02</v>
      </c>
      <c r="O26" s="1253">
        <f t="shared" si="2"/>
        <v>1.3333333333333332E-2</v>
      </c>
      <c r="P26" s="122"/>
      <c r="Q26" s="127"/>
      <c r="R26" s="121"/>
      <c r="S26" s="171"/>
      <c r="T26" s="122"/>
      <c r="U26" s="127"/>
      <c r="V26" s="121"/>
      <c r="W26" s="171"/>
      <c r="X26" s="122"/>
      <c r="Y26" s="127"/>
      <c r="Z26" s="121"/>
      <c r="AA26" s="171"/>
      <c r="AB26" s="122"/>
      <c r="AC26" s="127"/>
      <c r="AD26" s="121"/>
      <c r="AE26" s="171"/>
      <c r="AF26" s="122"/>
      <c r="AG26" s="127"/>
      <c r="AH26" s="121"/>
      <c r="AI26" s="171"/>
      <c r="AJ26" s="122"/>
      <c r="AK26" s="121"/>
      <c r="AL26" s="123">
        <f>0/6</f>
        <v>0</v>
      </c>
      <c r="AM26" s="124" t="s">
        <v>1418</v>
      </c>
      <c r="AN26" s="188" t="s">
        <v>1132</v>
      </c>
      <c r="AO26" s="188" t="s">
        <v>1132</v>
      </c>
      <c r="AP26" s="188" t="s">
        <v>1132</v>
      </c>
    </row>
    <row r="27" spans="2:42" s="111" customFormat="1" ht="51">
      <c r="B27" s="1607"/>
      <c r="C27" s="176" t="s">
        <v>351</v>
      </c>
      <c r="D27" s="598" t="s">
        <v>346</v>
      </c>
      <c r="E27" s="599" t="s">
        <v>354</v>
      </c>
      <c r="F27" s="600" t="s">
        <v>331</v>
      </c>
      <c r="G27" s="177" t="s">
        <v>349</v>
      </c>
      <c r="H27" s="133">
        <v>0.25</v>
      </c>
      <c r="I27" s="1255">
        <v>0.25</v>
      </c>
      <c r="J27" s="134">
        <f t="shared" si="0"/>
        <v>1</v>
      </c>
      <c r="K27" s="591">
        <v>1</v>
      </c>
      <c r="L27" s="1257">
        <v>1</v>
      </c>
      <c r="M27" s="592">
        <f t="shared" si="1"/>
        <v>1</v>
      </c>
      <c r="N27" s="135">
        <v>0.02</v>
      </c>
      <c r="O27" s="1252">
        <f t="shared" si="2"/>
        <v>0.02</v>
      </c>
      <c r="P27" s="138"/>
      <c r="Q27" s="139"/>
      <c r="R27" s="138"/>
      <c r="S27" s="139"/>
      <c r="T27" s="138"/>
      <c r="U27" s="139"/>
      <c r="V27" s="138"/>
      <c r="W27" s="139"/>
      <c r="X27" s="138"/>
      <c r="Y27" s="139"/>
      <c r="Z27" s="138"/>
      <c r="AA27" s="139"/>
      <c r="AB27" s="138"/>
      <c r="AC27" s="139"/>
      <c r="AD27" s="138"/>
      <c r="AE27" s="139"/>
      <c r="AF27" s="138"/>
      <c r="AG27" s="139"/>
      <c r="AH27" s="138"/>
      <c r="AI27" s="139"/>
      <c r="AJ27" s="138"/>
      <c r="AK27" s="136"/>
      <c r="AL27" s="140">
        <f>0/12</f>
        <v>0</v>
      </c>
      <c r="AM27" s="154" t="s">
        <v>341</v>
      </c>
      <c r="AN27" s="188" t="s">
        <v>341</v>
      </c>
      <c r="AO27" s="141" t="s">
        <v>341</v>
      </c>
      <c r="AP27" s="188" t="s">
        <v>341</v>
      </c>
    </row>
    <row r="28" spans="2:42" s="111" customFormat="1" ht="63.75">
      <c r="B28" s="1623" t="s">
        <v>355</v>
      </c>
      <c r="C28" s="178" t="s">
        <v>356</v>
      </c>
      <c r="D28" s="179" t="s">
        <v>357</v>
      </c>
      <c r="E28" s="180" t="s">
        <v>358</v>
      </c>
      <c r="F28" s="181" t="s">
        <v>331</v>
      </c>
      <c r="G28" s="182" t="s">
        <v>359</v>
      </c>
      <c r="H28" s="147">
        <v>0.25</v>
      </c>
      <c r="I28" s="1256">
        <v>0.25</v>
      </c>
      <c r="J28" s="148">
        <f t="shared" si="0"/>
        <v>1</v>
      </c>
      <c r="K28" s="593">
        <v>0.75</v>
      </c>
      <c r="L28" s="1258">
        <v>1</v>
      </c>
      <c r="M28" s="594">
        <f t="shared" si="1"/>
        <v>0.75</v>
      </c>
      <c r="N28" s="149">
        <v>0.02</v>
      </c>
      <c r="O28" s="1251">
        <f t="shared" si="2"/>
        <v>1.4999999999999999E-2</v>
      </c>
      <c r="P28" s="150"/>
      <c r="Q28" s="151"/>
      <c r="R28" s="150"/>
      <c r="S28" s="151"/>
      <c r="T28" s="150"/>
      <c r="U28" s="151"/>
      <c r="V28" s="150"/>
      <c r="W28" s="151"/>
      <c r="X28" s="150"/>
      <c r="Y28" s="151"/>
      <c r="Z28" s="150"/>
      <c r="AA28" s="151"/>
      <c r="AB28" s="150"/>
      <c r="AC28" s="151"/>
      <c r="AD28" s="150"/>
      <c r="AE28" s="151"/>
      <c r="AF28" s="150"/>
      <c r="AG28" s="151"/>
      <c r="AH28" s="150"/>
      <c r="AI28" s="151"/>
      <c r="AJ28" s="150"/>
      <c r="AK28" s="152"/>
      <c r="AL28" s="153">
        <f>0/12</f>
        <v>0</v>
      </c>
      <c r="AM28" s="188" t="s">
        <v>1419</v>
      </c>
      <c r="AN28" s="188" t="s">
        <v>1420</v>
      </c>
      <c r="AO28" s="188" t="s">
        <v>1197</v>
      </c>
      <c r="AP28" s="188" t="s">
        <v>1421</v>
      </c>
    </row>
    <row r="29" spans="2:42" s="111" customFormat="1" ht="63.75">
      <c r="B29" s="1624"/>
      <c r="C29" s="183" t="s">
        <v>356</v>
      </c>
      <c r="D29" s="184" t="s">
        <v>360</v>
      </c>
      <c r="E29" s="185" t="s">
        <v>358</v>
      </c>
      <c r="F29" s="186" t="s">
        <v>94</v>
      </c>
      <c r="G29" s="187" t="s">
        <v>359</v>
      </c>
      <c r="H29" s="117">
        <v>0.25</v>
      </c>
      <c r="I29" s="126">
        <v>0.25</v>
      </c>
      <c r="J29" s="119">
        <f t="shared" si="0"/>
        <v>1</v>
      </c>
      <c r="K29" s="589">
        <v>0.75</v>
      </c>
      <c r="L29" s="717">
        <v>1</v>
      </c>
      <c r="M29" s="590">
        <f t="shared" si="1"/>
        <v>0.75</v>
      </c>
      <c r="N29" s="120">
        <v>0.02</v>
      </c>
      <c r="O29" s="1253">
        <f t="shared" si="2"/>
        <v>1.4999999999999999E-2</v>
      </c>
      <c r="P29" s="121"/>
      <c r="Q29" s="121"/>
      <c r="R29" s="122"/>
      <c r="S29" s="127"/>
      <c r="T29" s="121"/>
      <c r="U29" s="121"/>
      <c r="V29" s="121"/>
      <c r="W29" s="121"/>
      <c r="X29" s="122"/>
      <c r="Y29" s="127"/>
      <c r="Z29" s="121"/>
      <c r="AA29" s="121"/>
      <c r="AB29" s="121"/>
      <c r="AC29" s="121"/>
      <c r="AD29" s="122"/>
      <c r="AE29" s="127"/>
      <c r="AF29" s="121"/>
      <c r="AG29" s="121"/>
      <c r="AH29" s="121"/>
      <c r="AI29" s="121"/>
      <c r="AJ29" s="122"/>
      <c r="AK29" s="121"/>
      <c r="AL29" s="123">
        <f>0/4</f>
        <v>0</v>
      </c>
      <c r="AM29" s="188" t="s">
        <v>361</v>
      </c>
      <c r="AN29" s="188" t="s">
        <v>361</v>
      </c>
      <c r="AO29" s="188" t="s">
        <v>361</v>
      </c>
      <c r="AP29" s="188" t="s">
        <v>1422</v>
      </c>
    </row>
    <row r="30" spans="2:42" s="111" customFormat="1" ht="51">
      <c r="B30" s="1624"/>
      <c r="C30" s="183" t="s">
        <v>356</v>
      </c>
      <c r="D30" s="184" t="s">
        <v>362</v>
      </c>
      <c r="E30" s="185" t="s">
        <v>358</v>
      </c>
      <c r="F30" s="186" t="s">
        <v>94</v>
      </c>
      <c r="G30" s="187" t="s">
        <v>359</v>
      </c>
      <c r="H30" s="117">
        <v>0.25</v>
      </c>
      <c r="I30" s="126">
        <v>0.25</v>
      </c>
      <c r="J30" s="119">
        <f t="shared" si="0"/>
        <v>1</v>
      </c>
      <c r="K30" s="589">
        <v>1</v>
      </c>
      <c r="L30" s="717">
        <v>1</v>
      </c>
      <c r="M30" s="590">
        <f t="shared" si="1"/>
        <v>1</v>
      </c>
      <c r="N30" s="120">
        <v>0.02</v>
      </c>
      <c r="O30" s="1253">
        <f t="shared" si="2"/>
        <v>0.02</v>
      </c>
      <c r="P30" s="125"/>
      <c r="Q30" s="171"/>
      <c r="R30" s="122"/>
      <c r="S30" s="127"/>
      <c r="T30" s="125"/>
      <c r="U30" s="121"/>
      <c r="V30" s="121"/>
      <c r="W30" s="121"/>
      <c r="X30" s="122"/>
      <c r="Y30" s="127"/>
      <c r="Z30" s="121"/>
      <c r="AA30" s="121"/>
      <c r="AB30" s="121"/>
      <c r="AC30" s="121"/>
      <c r="AD30" s="122"/>
      <c r="AE30" s="127"/>
      <c r="AF30" s="121"/>
      <c r="AG30" s="121"/>
      <c r="AH30" s="121"/>
      <c r="AI30" s="121"/>
      <c r="AJ30" s="122"/>
      <c r="AK30" s="121"/>
      <c r="AL30" s="123">
        <f>0/4</f>
        <v>0</v>
      </c>
      <c r="AM30" s="188" t="s">
        <v>1423</v>
      </c>
      <c r="AN30" s="188" t="s">
        <v>1133</v>
      </c>
      <c r="AO30" s="188" t="s">
        <v>1133</v>
      </c>
      <c r="AP30" s="188" t="s">
        <v>1424</v>
      </c>
    </row>
    <row r="31" spans="2:42" s="111" customFormat="1" ht="51">
      <c r="B31" s="1624"/>
      <c r="C31" s="183" t="s">
        <v>356</v>
      </c>
      <c r="D31" s="184" t="s">
        <v>1198</v>
      </c>
      <c r="E31" s="185" t="s">
        <v>358</v>
      </c>
      <c r="F31" s="186" t="s">
        <v>94</v>
      </c>
      <c r="G31" s="187" t="s">
        <v>359</v>
      </c>
      <c r="H31" s="117">
        <v>0.25</v>
      </c>
      <c r="I31" s="126">
        <v>0.25</v>
      </c>
      <c r="J31" s="119">
        <f t="shared" si="0"/>
        <v>1</v>
      </c>
      <c r="K31" s="589">
        <v>1</v>
      </c>
      <c r="L31" s="717">
        <v>1</v>
      </c>
      <c r="M31" s="590">
        <f t="shared" si="1"/>
        <v>1</v>
      </c>
      <c r="N31" s="120">
        <v>0.02</v>
      </c>
      <c r="O31" s="1253">
        <f t="shared" si="2"/>
        <v>0.02</v>
      </c>
      <c r="P31" s="122"/>
      <c r="Q31" s="127"/>
      <c r="R31" s="121"/>
      <c r="S31" s="121"/>
      <c r="T31" s="121"/>
      <c r="U31" s="121"/>
      <c r="V31" s="122"/>
      <c r="W31" s="127"/>
      <c r="X31" s="121"/>
      <c r="Y31" s="121"/>
      <c r="Z31" s="121"/>
      <c r="AA31" s="121"/>
      <c r="AB31" s="122"/>
      <c r="AC31" s="127"/>
      <c r="AD31" s="121"/>
      <c r="AE31" s="121"/>
      <c r="AF31" s="121"/>
      <c r="AG31" s="121"/>
      <c r="AH31" s="122"/>
      <c r="AI31" s="189"/>
      <c r="AJ31" s="125"/>
      <c r="AK31" s="121"/>
      <c r="AL31" s="123">
        <f>0/4</f>
        <v>0</v>
      </c>
      <c r="AM31" s="188" t="s">
        <v>1425</v>
      </c>
      <c r="AN31" s="188" t="s">
        <v>1425</v>
      </c>
      <c r="AO31" s="188" t="s">
        <v>1199</v>
      </c>
      <c r="AP31" s="188" t="s">
        <v>1425</v>
      </c>
    </row>
    <row r="32" spans="2:42" s="111" customFormat="1" ht="51">
      <c r="B32" s="1624"/>
      <c r="C32" s="183" t="s">
        <v>356</v>
      </c>
      <c r="D32" s="184" t="s">
        <v>363</v>
      </c>
      <c r="E32" s="185" t="s">
        <v>358</v>
      </c>
      <c r="F32" s="186" t="s">
        <v>331</v>
      </c>
      <c r="G32" s="187" t="s">
        <v>359</v>
      </c>
      <c r="H32" s="117">
        <v>0.25</v>
      </c>
      <c r="I32" s="118">
        <v>0.25</v>
      </c>
      <c r="J32" s="119">
        <f t="shared" si="0"/>
        <v>1</v>
      </c>
      <c r="K32" s="589">
        <v>1</v>
      </c>
      <c r="L32" s="717">
        <v>1</v>
      </c>
      <c r="M32" s="590">
        <f t="shared" si="1"/>
        <v>1</v>
      </c>
      <c r="N32" s="120">
        <v>0.02</v>
      </c>
      <c r="O32" s="1253">
        <f t="shared" si="2"/>
        <v>0.02</v>
      </c>
      <c r="P32" s="122"/>
      <c r="Q32" s="127"/>
      <c r="R32" s="122"/>
      <c r="S32" s="127"/>
      <c r="T32" s="122"/>
      <c r="U32" s="127"/>
      <c r="V32" s="122"/>
      <c r="W32" s="127"/>
      <c r="X32" s="122"/>
      <c r="Y32" s="127"/>
      <c r="Z32" s="122"/>
      <c r="AA32" s="127"/>
      <c r="AB32" s="122"/>
      <c r="AC32" s="127"/>
      <c r="AD32" s="122"/>
      <c r="AE32" s="127"/>
      <c r="AF32" s="122"/>
      <c r="AG32" s="127"/>
      <c r="AH32" s="122"/>
      <c r="AI32" s="127"/>
      <c r="AJ32" s="122"/>
      <c r="AK32" s="121"/>
      <c r="AL32" s="123">
        <f>0/12</f>
        <v>0</v>
      </c>
      <c r="AM32" s="188" t="s">
        <v>1423</v>
      </c>
      <c r="AN32" s="188" t="s">
        <v>369</v>
      </c>
      <c r="AO32" s="188" t="s">
        <v>369</v>
      </c>
      <c r="AP32" s="188" t="s">
        <v>369</v>
      </c>
    </row>
    <row r="33" spans="2:42" s="111" customFormat="1" ht="51">
      <c r="B33" s="1624"/>
      <c r="C33" s="183" t="s">
        <v>356</v>
      </c>
      <c r="D33" s="184" t="s">
        <v>364</v>
      </c>
      <c r="E33" s="185" t="s">
        <v>358</v>
      </c>
      <c r="F33" s="186" t="s">
        <v>331</v>
      </c>
      <c r="G33" s="187" t="s">
        <v>359</v>
      </c>
      <c r="H33" s="117">
        <v>0.25</v>
      </c>
      <c r="I33" s="118">
        <v>0.25</v>
      </c>
      <c r="J33" s="119">
        <f t="shared" si="0"/>
        <v>1</v>
      </c>
      <c r="K33" s="589">
        <v>1</v>
      </c>
      <c r="L33" s="717">
        <v>1</v>
      </c>
      <c r="M33" s="590">
        <f t="shared" si="1"/>
        <v>1</v>
      </c>
      <c r="N33" s="120">
        <v>0.02</v>
      </c>
      <c r="O33" s="1253">
        <f t="shared" si="2"/>
        <v>0.02</v>
      </c>
      <c r="P33" s="122"/>
      <c r="Q33" s="127"/>
      <c r="R33" s="122"/>
      <c r="S33" s="127"/>
      <c r="T33" s="122"/>
      <c r="U33" s="127"/>
      <c r="V33" s="122"/>
      <c r="W33" s="127"/>
      <c r="X33" s="122"/>
      <c r="Y33" s="127"/>
      <c r="Z33" s="122"/>
      <c r="AA33" s="127"/>
      <c r="AB33" s="122"/>
      <c r="AC33" s="127"/>
      <c r="AD33" s="122"/>
      <c r="AE33" s="127"/>
      <c r="AF33" s="122"/>
      <c r="AG33" s="127"/>
      <c r="AH33" s="122"/>
      <c r="AI33" s="127"/>
      <c r="AJ33" s="122"/>
      <c r="AK33" s="121"/>
      <c r="AL33" s="123">
        <f>0/12</f>
        <v>0</v>
      </c>
      <c r="AM33" s="188" t="s">
        <v>1423</v>
      </c>
      <c r="AN33" s="188" t="s">
        <v>369</v>
      </c>
      <c r="AO33" s="188" t="s">
        <v>369</v>
      </c>
      <c r="AP33" s="188" t="s">
        <v>369</v>
      </c>
    </row>
    <row r="34" spans="2:42" s="111" customFormat="1" ht="51.75" customHeight="1">
      <c r="B34" s="1624"/>
      <c r="C34" s="183" t="s">
        <v>365</v>
      </c>
      <c r="D34" s="184" t="s">
        <v>366</v>
      </c>
      <c r="E34" s="185" t="s">
        <v>358</v>
      </c>
      <c r="F34" s="186" t="s">
        <v>348</v>
      </c>
      <c r="G34" s="187" t="s">
        <v>359</v>
      </c>
      <c r="H34" s="117">
        <v>0.33333333333333331</v>
      </c>
      <c r="I34" s="126">
        <v>0.33333333333333331</v>
      </c>
      <c r="J34" s="119">
        <f t="shared" si="0"/>
        <v>1</v>
      </c>
      <c r="K34" s="589">
        <v>1</v>
      </c>
      <c r="L34" s="717">
        <v>1</v>
      </c>
      <c r="M34" s="590">
        <f t="shared" si="1"/>
        <v>1</v>
      </c>
      <c r="N34" s="120">
        <v>0.02</v>
      </c>
      <c r="O34" s="1253">
        <f t="shared" si="2"/>
        <v>0.02</v>
      </c>
      <c r="P34" s="121"/>
      <c r="Q34" s="171"/>
      <c r="R34" s="122"/>
      <c r="S34" s="127"/>
      <c r="T34" s="121"/>
      <c r="U34" s="171"/>
      <c r="V34" s="122"/>
      <c r="W34" s="127"/>
      <c r="X34" s="121"/>
      <c r="Y34" s="171"/>
      <c r="Z34" s="122"/>
      <c r="AA34" s="127"/>
      <c r="AB34" s="121"/>
      <c r="AC34" s="171"/>
      <c r="AD34" s="122"/>
      <c r="AE34" s="127"/>
      <c r="AF34" s="121"/>
      <c r="AG34" s="171"/>
      <c r="AH34" s="122"/>
      <c r="AI34" s="121"/>
      <c r="AJ34" s="121"/>
      <c r="AK34" s="121"/>
      <c r="AL34" s="123">
        <f>0/6</f>
        <v>0</v>
      </c>
      <c r="AM34" s="188" t="s">
        <v>367</v>
      </c>
      <c r="AN34" s="188" t="s">
        <v>367</v>
      </c>
      <c r="AO34" s="188" t="s">
        <v>367</v>
      </c>
      <c r="AP34" s="188" t="s">
        <v>367</v>
      </c>
    </row>
    <row r="35" spans="2:42" s="111" customFormat="1" ht="51">
      <c r="B35" s="1624"/>
      <c r="C35" s="183" t="s">
        <v>365</v>
      </c>
      <c r="D35" s="184" t="s">
        <v>368</v>
      </c>
      <c r="E35" s="185" t="s">
        <v>358</v>
      </c>
      <c r="F35" s="186" t="s">
        <v>331</v>
      </c>
      <c r="G35" s="187" t="s">
        <v>359</v>
      </c>
      <c r="H35" s="117">
        <v>0.25</v>
      </c>
      <c r="I35" s="118">
        <v>0.25</v>
      </c>
      <c r="J35" s="119">
        <f t="shared" si="0"/>
        <v>1</v>
      </c>
      <c r="K35" s="589">
        <v>1</v>
      </c>
      <c r="L35" s="717">
        <v>1</v>
      </c>
      <c r="M35" s="590">
        <f t="shared" si="1"/>
        <v>1</v>
      </c>
      <c r="N35" s="120">
        <v>0.02</v>
      </c>
      <c r="O35" s="1253">
        <f t="shared" si="2"/>
        <v>0.02</v>
      </c>
      <c r="P35" s="122"/>
      <c r="Q35" s="127"/>
      <c r="R35" s="122"/>
      <c r="S35" s="127"/>
      <c r="T35" s="122"/>
      <c r="U35" s="127"/>
      <c r="V35" s="122"/>
      <c r="W35" s="127"/>
      <c r="X35" s="122"/>
      <c r="Y35" s="127"/>
      <c r="Z35" s="122"/>
      <c r="AA35" s="127"/>
      <c r="AB35" s="122"/>
      <c r="AC35" s="127"/>
      <c r="AD35" s="122"/>
      <c r="AE35" s="127"/>
      <c r="AF35" s="122"/>
      <c r="AG35" s="127"/>
      <c r="AH35" s="122"/>
      <c r="AI35" s="127"/>
      <c r="AJ35" s="122"/>
      <c r="AK35" s="121"/>
      <c r="AL35" s="123">
        <f>0/12</f>
        <v>0</v>
      </c>
      <c r="AM35" s="188" t="s">
        <v>369</v>
      </c>
      <c r="AN35" s="188" t="s">
        <v>369</v>
      </c>
      <c r="AO35" s="188" t="s">
        <v>369</v>
      </c>
      <c r="AP35" s="188" t="s">
        <v>369</v>
      </c>
    </row>
    <row r="36" spans="2:42" s="111" customFormat="1" ht="51">
      <c r="B36" s="1624"/>
      <c r="C36" s="183" t="s">
        <v>370</v>
      </c>
      <c r="D36" s="184" t="s">
        <v>371</v>
      </c>
      <c r="E36" s="185" t="s">
        <v>358</v>
      </c>
      <c r="F36" s="186" t="s">
        <v>317</v>
      </c>
      <c r="G36" s="187" t="s">
        <v>359</v>
      </c>
      <c r="H36" s="117">
        <v>0.5</v>
      </c>
      <c r="I36" s="126">
        <v>0.5</v>
      </c>
      <c r="J36" s="119">
        <f t="shared" si="0"/>
        <v>1</v>
      </c>
      <c r="K36" s="589">
        <v>1</v>
      </c>
      <c r="L36" s="717">
        <v>1</v>
      </c>
      <c r="M36" s="590">
        <f t="shared" si="1"/>
        <v>1</v>
      </c>
      <c r="N36" s="120">
        <v>0.02</v>
      </c>
      <c r="O36" s="1253">
        <f t="shared" si="2"/>
        <v>0.02</v>
      </c>
      <c r="P36" s="121"/>
      <c r="Q36" s="121"/>
      <c r="R36" s="121"/>
      <c r="S36" s="121"/>
      <c r="T36" s="121"/>
      <c r="U36" s="121"/>
      <c r="V36" s="121"/>
      <c r="W36" s="121"/>
      <c r="X36" s="122"/>
      <c r="Y36" s="121"/>
      <c r="Z36" s="127"/>
      <c r="AA36" s="121"/>
      <c r="AB36" s="121"/>
      <c r="AC36" s="121"/>
      <c r="AD36" s="121"/>
      <c r="AE36" s="121"/>
      <c r="AF36" s="121"/>
      <c r="AG36" s="121"/>
      <c r="AH36" s="121"/>
      <c r="AI36" s="121"/>
      <c r="AJ36" s="122"/>
      <c r="AK36" s="121"/>
      <c r="AL36" s="123">
        <f>0/2</f>
        <v>0</v>
      </c>
      <c r="AM36" s="124"/>
      <c r="AN36" s="188" t="s">
        <v>1426</v>
      </c>
      <c r="AO36" s="124"/>
      <c r="AP36" s="188" t="s">
        <v>1427</v>
      </c>
    </row>
    <row r="37" spans="2:42" s="111" customFormat="1" ht="76.5">
      <c r="B37" s="1624"/>
      <c r="C37" s="183" t="s">
        <v>356</v>
      </c>
      <c r="D37" s="184" t="s">
        <v>372</v>
      </c>
      <c r="E37" s="185" t="s">
        <v>373</v>
      </c>
      <c r="F37" s="186" t="s">
        <v>317</v>
      </c>
      <c r="G37" s="187" t="s">
        <v>374</v>
      </c>
      <c r="H37" s="117">
        <v>0.5</v>
      </c>
      <c r="I37" s="126">
        <v>0.5</v>
      </c>
      <c r="J37" s="119">
        <f t="shared" si="0"/>
        <v>1</v>
      </c>
      <c r="K37" s="589">
        <v>0.5</v>
      </c>
      <c r="L37" s="717">
        <v>1</v>
      </c>
      <c r="M37" s="590">
        <f t="shared" si="1"/>
        <v>0.5</v>
      </c>
      <c r="N37" s="120">
        <v>0.02</v>
      </c>
      <c r="O37" s="1253">
        <f t="shared" si="2"/>
        <v>0.01</v>
      </c>
      <c r="P37" s="121"/>
      <c r="Q37" s="121"/>
      <c r="R37" s="121"/>
      <c r="S37" s="121"/>
      <c r="T37" s="121"/>
      <c r="U37" s="121"/>
      <c r="V37" s="122"/>
      <c r="W37" s="121"/>
      <c r="X37" s="127"/>
      <c r="Y37" s="121"/>
      <c r="Z37" s="121"/>
      <c r="AA37" s="121"/>
      <c r="AB37" s="121"/>
      <c r="AC37" s="121"/>
      <c r="AD37" s="121"/>
      <c r="AE37" s="121"/>
      <c r="AF37" s="121"/>
      <c r="AG37" s="121"/>
      <c r="AH37" s="122"/>
      <c r="AI37" s="121"/>
      <c r="AJ37" s="127"/>
      <c r="AK37" s="121"/>
      <c r="AL37" s="123">
        <f>0/2</f>
        <v>0</v>
      </c>
      <c r="AM37" s="124"/>
      <c r="AN37" s="188" t="s">
        <v>1428</v>
      </c>
      <c r="AO37" s="124"/>
      <c r="AP37" s="188" t="s">
        <v>1429</v>
      </c>
    </row>
    <row r="38" spans="2:42" s="111" customFormat="1" ht="51">
      <c r="B38" s="1624"/>
      <c r="C38" s="183" t="s">
        <v>375</v>
      </c>
      <c r="D38" s="184" t="s">
        <v>376</v>
      </c>
      <c r="E38" s="185" t="s">
        <v>377</v>
      </c>
      <c r="F38" s="186" t="s">
        <v>331</v>
      </c>
      <c r="G38" s="187" t="s">
        <v>374</v>
      </c>
      <c r="H38" s="117">
        <v>0.25</v>
      </c>
      <c r="I38" s="118">
        <v>0.25</v>
      </c>
      <c r="J38" s="119">
        <f t="shared" si="0"/>
        <v>1</v>
      </c>
      <c r="K38" s="589">
        <v>1</v>
      </c>
      <c r="L38" s="717">
        <v>1</v>
      </c>
      <c r="M38" s="590">
        <f t="shared" si="1"/>
        <v>1</v>
      </c>
      <c r="N38" s="120">
        <v>0.02</v>
      </c>
      <c r="O38" s="1253">
        <f t="shared" si="2"/>
        <v>0.02</v>
      </c>
      <c r="P38" s="122"/>
      <c r="Q38" s="127"/>
      <c r="R38" s="122"/>
      <c r="S38" s="127"/>
      <c r="T38" s="122"/>
      <c r="U38" s="127"/>
      <c r="V38" s="122"/>
      <c r="W38" s="127"/>
      <c r="X38" s="122"/>
      <c r="Y38" s="127"/>
      <c r="Z38" s="122"/>
      <c r="AA38" s="127"/>
      <c r="AB38" s="122"/>
      <c r="AC38" s="127"/>
      <c r="AD38" s="122"/>
      <c r="AE38" s="127"/>
      <c r="AF38" s="122"/>
      <c r="AG38" s="127"/>
      <c r="AH38" s="122"/>
      <c r="AI38" s="127"/>
      <c r="AJ38" s="122"/>
      <c r="AK38" s="121"/>
      <c r="AL38" s="123">
        <f t="shared" ref="AL38:AL44" si="3">0/12</f>
        <v>0</v>
      </c>
      <c r="AM38" s="188" t="s">
        <v>369</v>
      </c>
      <c r="AN38" s="188" t="s">
        <v>369</v>
      </c>
      <c r="AO38" s="188" t="s">
        <v>369</v>
      </c>
      <c r="AP38" s="188" t="s">
        <v>1430</v>
      </c>
    </row>
    <row r="39" spans="2:42" s="111" customFormat="1" ht="114.75">
      <c r="B39" s="1625"/>
      <c r="C39" s="190" t="s">
        <v>365</v>
      </c>
      <c r="D39" s="191" t="s">
        <v>378</v>
      </c>
      <c r="E39" s="192" t="s">
        <v>379</v>
      </c>
      <c r="F39" s="193" t="s">
        <v>331</v>
      </c>
      <c r="G39" s="194" t="s">
        <v>380</v>
      </c>
      <c r="H39" s="133">
        <v>0.25</v>
      </c>
      <c r="I39" s="1255">
        <v>0.25</v>
      </c>
      <c r="J39" s="134">
        <f t="shared" si="0"/>
        <v>1</v>
      </c>
      <c r="K39" s="591">
        <v>0.875</v>
      </c>
      <c r="L39" s="1257">
        <v>1</v>
      </c>
      <c r="M39" s="592">
        <f t="shared" si="1"/>
        <v>0.875</v>
      </c>
      <c r="N39" s="135">
        <v>0.02</v>
      </c>
      <c r="O39" s="1252">
        <f t="shared" si="2"/>
        <v>1.7500000000000002E-2</v>
      </c>
      <c r="P39" s="138"/>
      <c r="Q39" s="139"/>
      <c r="R39" s="138"/>
      <c r="S39" s="139"/>
      <c r="T39" s="138"/>
      <c r="U39" s="139"/>
      <c r="V39" s="138"/>
      <c r="W39" s="139"/>
      <c r="X39" s="138"/>
      <c r="Y39" s="139"/>
      <c r="Z39" s="138"/>
      <c r="AA39" s="139"/>
      <c r="AB39" s="138"/>
      <c r="AC39" s="139"/>
      <c r="AD39" s="138"/>
      <c r="AE39" s="139"/>
      <c r="AF39" s="138"/>
      <c r="AG39" s="139"/>
      <c r="AH39" s="138"/>
      <c r="AI39" s="139"/>
      <c r="AJ39" s="138"/>
      <c r="AK39" s="136"/>
      <c r="AL39" s="140">
        <f t="shared" si="3"/>
        <v>0</v>
      </c>
      <c r="AM39" s="188" t="s">
        <v>369</v>
      </c>
      <c r="AN39" s="188" t="s">
        <v>369</v>
      </c>
      <c r="AO39" s="188" t="s">
        <v>1200</v>
      </c>
      <c r="AP39" s="188" t="s">
        <v>1431</v>
      </c>
    </row>
    <row r="40" spans="2:42" s="111" customFormat="1" ht="70.5" customHeight="1">
      <c r="B40" s="1626" t="s">
        <v>381</v>
      </c>
      <c r="C40" s="195" t="s">
        <v>382</v>
      </c>
      <c r="D40" s="734" t="s">
        <v>383</v>
      </c>
      <c r="E40" s="196" t="s">
        <v>384</v>
      </c>
      <c r="F40" s="197" t="s">
        <v>331</v>
      </c>
      <c r="G40" s="198" t="s">
        <v>385</v>
      </c>
      <c r="H40" s="147">
        <v>0.25</v>
      </c>
      <c r="I40" s="1256">
        <v>0.25</v>
      </c>
      <c r="J40" s="148">
        <f t="shared" si="0"/>
        <v>1</v>
      </c>
      <c r="K40" s="593">
        <v>0.875</v>
      </c>
      <c r="L40" s="1258">
        <v>1</v>
      </c>
      <c r="M40" s="594">
        <f t="shared" si="1"/>
        <v>0.875</v>
      </c>
      <c r="N40" s="149">
        <v>0.02</v>
      </c>
      <c r="O40" s="1251">
        <f t="shared" si="2"/>
        <v>1.7500000000000002E-2</v>
      </c>
      <c r="P40" s="150"/>
      <c r="Q40" s="151"/>
      <c r="R40" s="150"/>
      <c r="S40" s="151"/>
      <c r="T40" s="150"/>
      <c r="U40" s="151"/>
      <c r="V40" s="150"/>
      <c r="W40" s="151"/>
      <c r="X40" s="150"/>
      <c r="Y40" s="151"/>
      <c r="Z40" s="150"/>
      <c r="AA40" s="151"/>
      <c r="AB40" s="150"/>
      <c r="AC40" s="151"/>
      <c r="AD40" s="150"/>
      <c r="AE40" s="151"/>
      <c r="AF40" s="150"/>
      <c r="AG40" s="151"/>
      <c r="AH40" s="150"/>
      <c r="AI40" s="151"/>
      <c r="AJ40" s="150"/>
      <c r="AK40" s="152"/>
      <c r="AL40" s="153">
        <f t="shared" si="3"/>
        <v>0</v>
      </c>
      <c r="AM40" s="188" t="s">
        <v>1432</v>
      </c>
      <c r="AN40" s="188" t="s">
        <v>1433</v>
      </c>
      <c r="AO40" s="188" t="s">
        <v>1201</v>
      </c>
      <c r="AP40" s="188" t="s">
        <v>1434</v>
      </c>
    </row>
    <row r="41" spans="2:42" s="111" customFormat="1" ht="60.75" customHeight="1">
      <c r="B41" s="1627"/>
      <c r="C41" s="199" t="s">
        <v>382</v>
      </c>
      <c r="D41" s="735" t="s">
        <v>386</v>
      </c>
      <c r="E41" s="200" t="s">
        <v>384</v>
      </c>
      <c r="F41" s="201" t="s">
        <v>331</v>
      </c>
      <c r="G41" s="202" t="s">
        <v>385</v>
      </c>
      <c r="H41" s="117">
        <v>0.25</v>
      </c>
      <c r="I41" s="118">
        <v>0.25</v>
      </c>
      <c r="J41" s="119">
        <f t="shared" si="0"/>
        <v>1</v>
      </c>
      <c r="K41" s="589">
        <v>0.875</v>
      </c>
      <c r="L41" s="717">
        <v>1</v>
      </c>
      <c r="M41" s="590">
        <f t="shared" si="1"/>
        <v>0.875</v>
      </c>
      <c r="N41" s="120">
        <v>0.02</v>
      </c>
      <c r="O41" s="1253">
        <f t="shared" si="2"/>
        <v>1.7500000000000002E-2</v>
      </c>
      <c r="P41" s="122"/>
      <c r="Q41" s="127"/>
      <c r="R41" s="122"/>
      <c r="S41" s="127"/>
      <c r="T41" s="122"/>
      <c r="U41" s="127"/>
      <c r="V41" s="122"/>
      <c r="W41" s="127"/>
      <c r="X41" s="122"/>
      <c r="Y41" s="127"/>
      <c r="Z41" s="122"/>
      <c r="AA41" s="127"/>
      <c r="AB41" s="122"/>
      <c r="AC41" s="127"/>
      <c r="AD41" s="122"/>
      <c r="AE41" s="127"/>
      <c r="AF41" s="122"/>
      <c r="AG41" s="127"/>
      <c r="AH41" s="122"/>
      <c r="AI41" s="127"/>
      <c r="AJ41" s="122"/>
      <c r="AK41" s="121"/>
      <c r="AL41" s="123">
        <f t="shared" si="3"/>
        <v>0</v>
      </c>
      <c r="AM41" s="188" t="s">
        <v>1433</v>
      </c>
      <c r="AN41" s="188" t="s">
        <v>1433</v>
      </c>
      <c r="AO41" s="188" t="s">
        <v>1202</v>
      </c>
      <c r="AP41" s="188" t="s">
        <v>1434</v>
      </c>
    </row>
    <row r="42" spans="2:42" s="111" customFormat="1" ht="44.25" customHeight="1">
      <c r="B42" s="1627"/>
      <c r="C42" s="199" t="s">
        <v>382</v>
      </c>
      <c r="D42" s="735" t="s">
        <v>387</v>
      </c>
      <c r="E42" s="200" t="s">
        <v>384</v>
      </c>
      <c r="F42" s="201" t="s">
        <v>331</v>
      </c>
      <c r="G42" s="202" t="s">
        <v>385</v>
      </c>
      <c r="H42" s="117">
        <v>0.25</v>
      </c>
      <c r="I42" s="118">
        <v>0.25</v>
      </c>
      <c r="J42" s="119">
        <f t="shared" si="0"/>
        <v>1</v>
      </c>
      <c r="K42" s="589">
        <v>1</v>
      </c>
      <c r="L42" s="717">
        <v>1</v>
      </c>
      <c r="M42" s="590">
        <f t="shared" si="1"/>
        <v>1</v>
      </c>
      <c r="N42" s="120">
        <v>0.02</v>
      </c>
      <c r="O42" s="1253">
        <f t="shared" si="2"/>
        <v>0.02</v>
      </c>
      <c r="P42" s="122"/>
      <c r="Q42" s="127"/>
      <c r="R42" s="122"/>
      <c r="S42" s="127"/>
      <c r="T42" s="122"/>
      <c r="U42" s="127"/>
      <c r="V42" s="122"/>
      <c r="W42" s="127"/>
      <c r="X42" s="122"/>
      <c r="Y42" s="127"/>
      <c r="Z42" s="122"/>
      <c r="AA42" s="127"/>
      <c r="AB42" s="122"/>
      <c r="AC42" s="127"/>
      <c r="AD42" s="122"/>
      <c r="AE42" s="127"/>
      <c r="AF42" s="122"/>
      <c r="AG42" s="127"/>
      <c r="AH42" s="122"/>
      <c r="AI42" s="127"/>
      <c r="AJ42" s="122"/>
      <c r="AK42" s="121"/>
      <c r="AL42" s="123">
        <f t="shared" si="3"/>
        <v>0</v>
      </c>
      <c r="AM42" s="188" t="s">
        <v>1435</v>
      </c>
      <c r="AN42" s="188" t="s">
        <v>369</v>
      </c>
      <c r="AO42" s="188" t="s">
        <v>1203</v>
      </c>
      <c r="AP42" s="188" t="s">
        <v>1436</v>
      </c>
    </row>
    <row r="43" spans="2:42" s="111" customFormat="1" ht="51">
      <c r="B43" s="1627"/>
      <c r="C43" s="199" t="s">
        <v>382</v>
      </c>
      <c r="D43" s="735" t="s">
        <v>388</v>
      </c>
      <c r="E43" s="200" t="s">
        <v>389</v>
      </c>
      <c r="F43" s="201" t="s">
        <v>331</v>
      </c>
      <c r="G43" s="202" t="s">
        <v>385</v>
      </c>
      <c r="H43" s="117">
        <v>0.25</v>
      </c>
      <c r="I43" s="118">
        <v>0.25</v>
      </c>
      <c r="J43" s="119">
        <f t="shared" si="0"/>
        <v>1</v>
      </c>
      <c r="K43" s="589">
        <v>1</v>
      </c>
      <c r="L43" s="717">
        <v>1</v>
      </c>
      <c r="M43" s="590">
        <f t="shared" si="1"/>
        <v>1</v>
      </c>
      <c r="N43" s="120">
        <v>0.02</v>
      </c>
      <c r="O43" s="1253">
        <f t="shared" si="2"/>
        <v>0.02</v>
      </c>
      <c r="P43" s="122"/>
      <c r="Q43" s="127"/>
      <c r="R43" s="122"/>
      <c r="S43" s="127"/>
      <c r="T43" s="122"/>
      <c r="U43" s="127"/>
      <c r="V43" s="122"/>
      <c r="W43" s="127"/>
      <c r="X43" s="122"/>
      <c r="Y43" s="127"/>
      <c r="Z43" s="122"/>
      <c r="AA43" s="127"/>
      <c r="AB43" s="122"/>
      <c r="AC43" s="127"/>
      <c r="AD43" s="122"/>
      <c r="AE43" s="127"/>
      <c r="AF43" s="122"/>
      <c r="AG43" s="127"/>
      <c r="AH43" s="122"/>
      <c r="AI43" s="127"/>
      <c r="AJ43" s="122"/>
      <c r="AK43" s="121"/>
      <c r="AL43" s="123">
        <f t="shared" si="3"/>
        <v>0</v>
      </c>
      <c r="AM43" s="188" t="s">
        <v>1435</v>
      </c>
      <c r="AN43" s="188" t="s">
        <v>369</v>
      </c>
      <c r="AO43" s="188" t="s">
        <v>369</v>
      </c>
      <c r="AP43" s="188" t="s">
        <v>1436</v>
      </c>
    </row>
    <row r="44" spans="2:42" s="111" customFormat="1" ht="51">
      <c r="B44" s="1628"/>
      <c r="C44" s="203" t="s">
        <v>382</v>
      </c>
      <c r="D44" s="736" t="s">
        <v>390</v>
      </c>
      <c r="E44" s="204" t="s">
        <v>391</v>
      </c>
      <c r="F44" s="205" t="s">
        <v>331</v>
      </c>
      <c r="G44" s="206" t="s">
        <v>392</v>
      </c>
      <c r="H44" s="133">
        <v>0.25</v>
      </c>
      <c r="I44" s="1255">
        <v>0.25</v>
      </c>
      <c r="J44" s="134">
        <f t="shared" si="0"/>
        <v>1</v>
      </c>
      <c r="K44" s="591">
        <v>1</v>
      </c>
      <c r="L44" s="1257">
        <v>1</v>
      </c>
      <c r="M44" s="592">
        <f t="shared" si="1"/>
        <v>1</v>
      </c>
      <c r="N44" s="135">
        <v>0.02</v>
      </c>
      <c r="O44" s="1252">
        <f t="shared" si="2"/>
        <v>0.02</v>
      </c>
      <c r="P44" s="138"/>
      <c r="Q44" s="139"/>
      <c r="R44" s="138"/>
      <c r="S44" s="139"/>
      <c r="T44" s="138"/>
      <c r="U44" s="139"/>
      <c r="V44" s="138"/>
      <c r="W44" s="139"/>
      <c r="X44" s="138"/>
      <c r="Y44" s="139"/>
      <c r="Z44" s="138"/>
      <c r="AA44" s="139"/>
      <c r="AB44" s="138"/>
      <c r="AC44" s="139"/>
      <c r="AD44" s="138"/>
      <c r="AE44" s="139"/>
      <c r="AF44" s="138"/>
      <c r="AG44" s="139"/>
      <c r="AH44" s="138"/>
      <c r="AI44" s="139"/>
      <c r="AJ44" s="138"/>
      <c r="AK44" s="136"/>
      <c r="AL44" s="140">
        <f t="shared" si="3"/>
        <v>0</v>
      </c>
      <c r="AM44" s="188" t="s">
        <v>393</v>
      </c>
      <c r="AN44" s="188" t="s">
        <v>393</v>
      </c>
      <c r="AO44" s="188" t="s">
        <v>393</v>
      </c>
      <c r="AP44" s="188" t="s">
        <v>1436</v>
      </c>
    </row>
    <row r="45" spans="2:42" s="111" customFormat="1" ht="101.25" customHeight="1">
      <c r="B45" s="1616" t="s">
        <v>394</v>
      </c>
      <c r="C45" s="207" t="s">
        <v>395</v>
      </c>
      <c r="D45" s="208" t="s">
        <v>396</v>
      </c>
      <c r="E45" s="209" t="s">
        <v>397</v>
      </c>
      <c r="F45" s="210" t="s">
        <v>94</v>
      </c>
      <c r="G45" s="211" t="s">
        <v>398</v>
      </c>
      <c r="H45" s="212">
        <v>0.25</v>
      </c>
      <c r="I45" s="213">
        <v>0.25</v>
      </c>
      <c r="J45" s="148">
        <f t="shared" si="0"/>
        <v>1</v>
      </c>
      <c r="K45" s="593">
        <v>0.58333333333333326</v>
      </c>
      <c r="L45" s="1258">
        <v>1</v>
      </c>
      <c r="M45" s="594">
        <f t="shared" si="1"/>
        <v>0.58333333333333326</v>
      </c>
      <c r="N45" s="149">
        <v>0.02</v>
      </c>
      <c r="O45" s="1251">
        <f t="shared" si="2"/>
        <v>1.1666666666666665E-2</v>
      </c>
      <c r="P45" s="152"/>
      <c r="Q45" s="152"/>
      <c r="R45" s="152"/>
      <c r="S45" s="152"/>
      <c r="T45" s="150"/>
      <c r="U45" s="151"/>
      <c r="V45" s="152"/>
      <c r="W45" s="152"/>
      <c r="X45" s="152"/>
      <c r="Y45" s="152"/>
      <c r="Z45" s="150"/>
      <c r="AA45" s="151"/>
      <c r="AB45" s="152"/>
      <c r="AC45" s="152"/>
      <c r="AD45" s="152"/>
      <c r="AE45" s="152"/>
      <c r="AF45" s="150"/>
      <c r="AG45" s="151"/>
      <c r="AH45" s="152"/>
      <c r="AI45" s="152"/>
      <c r="AJ45" s="152"/>
      <c r="AK45" s="152"/>
      <c r="AL45" s="153">
        <f>0/4</f>
        <v>0</v>
      </c>
      <c r="AM45" s="154"/>
      <c r="AN45" s="188" t="s">
        <v>1437</v>
      </c>
      <c r="AO45" s="188" t="s">
        <v>1204</v>
      </c>
      <c r="AP45" s="1262" t="s">
        <v>1438</v>
      </c>
    </row>
    <row r="46" spans="2:42" s="111" customFormat="1" ht="51">
      <c r="B46" s="1611"/>
      <c r="C46" s="112" t="s">
        <v>395</v>
      </c>
      <c r="D46" s="113" t="s">
        <v>399</v>
      </c>
      <c r="E46" s="114" t="s">
        <v>400</v>
      </c>
      <c r="F46" s="115" t="s">
        <v>348</v>
      </c>
      <c r="G46" s="116" t="s">
        <v>398</v>
      </c>
      <c r="H46" s="117">
        <v>0.33333333333333331</v>
      </c>
      <c r="I46" s="126">
        <v>0.33333333333333331</v>
      </c>
      <c r="J46" s="119">
        <f t="shared" si="0"/>
        <v>1</v>
      </c>
      <c r="K46" s="589">
        <v>1</v>
      </c>
      <c r="L46" s="717">
        <v>1</v>
      </c>
      <c r="M46" s="590">
        <f t="shared" si="1"/>
        <v>1</v>
      </c>
      <c r="N46" s="120">
        <v>0.02</v>
      </c>
      <c r="O46" s="1253">
        <f t="shared" si="2"/>
        <v>0.02</v>
      </c>
      <c r="P46" s="122"/>
      <c r="Q46" s="127"/>
      <c r="R46" s="121"/>
      <c r="S46" s="171"/>
      <c r="T46" s="122"/>
      <c r="U46" s="127"/>
      <c r="V46" s="121"/>
      <c r="W46" s="171"/>
      <c r="X46" s="122"/>
      <c r="Y46" s="127"/>
      <c r="Z46" s="121"/>
      <c r="AA46" s="171"/>
      <c r="AB46" s="122"/>
      <c r="AC46" s="127"/>
      <c r="AD46" s="121"/>
      <c r="AE46" s="171"/>
      <c r="AF46" s="122"/>
      <c r="AG46" s="127"/>
      <c r="AH46" s="121"/>
      <c r="AI46" s="171"/>
      <c r="AJ46" s="122"/>
      <c r="AK46" s="121"/>
      <c r="AL46" s="123">
        <f>0/6</f>
        <v>0</v>
      </c>
      <c r="AM46" s="124" t="s">
        <v>1439</v>
      </c>
      <c r="AN46" s="188" t="s">
        <v>1134</v>
      </c>
      <c r="AO46" s="188" t="s">
        <v>1134</v>
      </c>
      <c r="AP46" s="188" t="s">
        <v>1440</v>
      </c>
    </row>
    <row r="47" spans="2:42" s="111" customFormat="1" ht="63.75">
      <c r="B47" s="1611"/>
      <c r="C47" s="112" t="s">
        <v>401</v>
      </c>
      <c r="D47" s="113" t="s">
        <v>402</v>
      </c>
      <c r="E47" s="114" t="s">
        <v>403</v>
      </c>
      <c r="F47" s="115" t="s">
        <v>317</v>
      </c>
      <c r="G47" s="116" t="s">
        <v>404</v>
      </c>
      <c r="H47" s="117">
        <v>0.5</v>
      </c>
      <c r="I47" s="126">
        <v>0.5</v>
      </c>
      <c r="J47" s="119">
        <f t="shared" si="0"/>
        <v>1</v>
      </c>
      <c r="K47" s="589">
        <v>0.5</v>
      </c>
      <c r="L47" s="717">
        <v>1</v>
      </c>
      <c r="M47" s="590">
        <f t="shared" si="1"/>
        <v>0.5</v>
      </c>
      <c r="N47" s="120">
        <v>0.02</v>
      </c>
      <c r="O47" s="1253">
        <f t="shared" si="2"/>
        <v>0.01</v>
      </c>
      <c r="P47" s="121"/>
      <c r="Q47" s="121"/>
      <c r="R47" s="121"/>
      <c r="S47" s="121"/>
      <c r="T47" s="121"/>
      <c r="U47" s="121"/>
      <c r="V47" s="121"/>
      <c r="W47" s="121"/>
      <c r="X47" s="122"/>
      <c r="Y47" s="121"/>
      <c r="Z47" s="127"/>
      <c r="AA47" s="121"/>
      <c r="AB47" s="121"/>
      <c r="AC47" s="121"/>
      <c r="AD47" s="121"/>
      <c r="AE47" s="121"/>
      <c r="AF47" s="121"/>
      <c r="AG47" s="121"/>
      <c r="AH47" s="121"/>
      <c r="AI47" s="121"/>
      <c r="AJ47" s="122"/>
      <c r="AK47" s="121"/>
      <c r="AL47" s="123">
        <f>0/2</f>
        <v>0</v>
      </c>
      <c r="AM47" s="124"/>
      <c r="AN47" s="188" t="s">
        <v>1441</v>
      </c>
      <c r="AO47" s="124"/>
      <c r="AP47" s="1262" t="s">
        <v>1442</v>
      </c>
    </row>
    <row r="48" spans="2:42" s="111" customFormat="1" ht="63.75">
      <c r="B48" s="1612"/>
      <c r="C48" s="128" t="s">
        <v>401</v>
      </c>
      <c r="D48" s="129" t="s">
        <v>405</v>
      </c>
      <c r="E48" s="130" t="s">
        <v>406</v>
      </c>
      <c r="F48" s="131" t="s">
        <v>348</v>
      </c>
      <c r="G48" s="132" t="s">
        <v>404</v>
      </c>
      <c r="H48" s="133">
        <v>0.33333333333333331</v>
      </c>
      <c r="I48" s="581">
        <v>0.33333333333333331</v>
      </c>
      <c r="J48" s="134">
        <f t="shared" si="0"/>
        <v>1</v>
      </c>
      <c r="K48" s="591">
        <v>1</v>
      </c>
      <c r="L48" s="1257">
        <v>1</v>
      </c>
      <c r="M48" s="592">
        <f t="shared" si="1"/>
        <v>1</v>
      </c>
      <c r="N48" s="135">
        <v>0.02</v>
      </c>
      <c r="O48" s="1252">
        <f t="shared" si="2"/>
        <v>0.02</v>
      </c>
      <c r="P48" s="138"/>
      <c r="Q48" s="139"/>
      <c r="R48" s="136"/>
      <c r="S48" s="214"/>
      <c r="T48" s="138"/>
      <c r="U48" s="139"/>
      <c r="V48" s="136"/>
      <c r="W48" s="214"/>
      <c r="X48" s="138"/>
      <c r="Y48" s="139"/>
      <c r="Z48" s="136"/>
      <c r="AA48" s="214"/>
      <c r="AB48" s="138"/>
      <c r="AC48" s="139"/>
      <c r="AD48" s="136"/>
      <c r="AE48" s="214"/>
      <c r="AF48" s="138"/>
      <c r="AG48" s="139"/>
      <c r="AH48" s="136"/>
      <c r="AI48" s="214"/>
      <c r="AJ48" s="138"/>
      <c r="AK48" s="136"/>
      <c r="AL48" s="140">
        <f>0/6</f>
        <v>0</v>
      </c>
      <c r="AM48" s="188" t="s">
        <v>407</v>
      </c>
      <c r="AN48" s="188" t="s">
        <v>407</v>
      </c>
      <c r="AO48" s="188" t="s">
        <v>407</v>
      </c>
      <c r="AP48" s="188" t="s">
        <v>1443</v>
      </c>
    </row>
    <row r="49" spans="2:42" s="111" customFormat="1" ht="59.25" customHeight="1">
      <c r="B49" s="1617" t="s">
        <v>408</v>
      </c>
      <c r="C49" s="165" t="s">
        <v>337</v>
      </c>
      <c r="D49" s="166" t="s">
        <v>409</v>
      </c>
      <c r="E49" s="167" t="s">
        <v>410</v>
      </c>
      <c r="F49" s="168" t="s">
        <v>317</v>
      </c>
      <c r="G49" s="169" t="s">
        <v>1444</v>
      </c>
      <c r="H49" s="147">
        <v>0.5</v>
      </c>
      <c r="I49" s="580">
        <v>0.5</v>
      </c>
      <c r="J49" s="148">
        <f t="shared" si="0"/>
        <v>1</v>
      </c>
      <c r="K49" s="593">
        <v>0.5</v>
      </c>
      <c r="L49" s="1258">
        <v>1</v>
      </c>
      <c r="M49" s="594">
        <f t="shared" si="1"/>
        <v>0.5</v>
      </c>
      <c r="N49" s="149">
        <v>0.02</v>
      </c>
      <c r="O49" s="1251">
        <f t="shared" si="2"/>
        <v>0.01</v>
      </c>
      <c r="P49" s="152"/>
      <c r="Q49" s="152"/>
      <c r="R49" s="152"/>
      <c r="S49" s="152"/>
      <c r="T49" s="152"/>
      <c r="U49" s="152"/>
      <c r="V49" s="152"/>
      <c r="W49" s="152"/>
      <c r="X49" s="150"/>
      <c r="Y49" s="152"/>
      <c r="Z49" s="151"/>
      <c r="AA49" s="152"/>
      <c r="AB49" s="152"/>
      <c r="AC49" s="152"/>
      <c r="AD49" s="152"/>
      <c r="AE49" s="152"/>
      <c r="AF49" s="152"/>
      <c r="AG49" s="152"/>
      <c r="AH49" s="152"/>
      <c r="AI49" s="152"/>
      <c r="AJ49" s="150"/>
      <c r="AK49" s="152"/>
      <c r="AL49" s="153">
        <f>0/2</f>
        <v>0</v>
      </c>
      <c r="AM49" s="154"/>
      <c r="AN49" s="188" t="s">
        <v>1445</v>
      </c>
      <c r="AO49" s="154"/>
      <c r="AP49" s="1262" t="s">
        <v>1446</v>
      </c>
    </row>
    <row r="50" spans="2:42" s="111" customFormat="1" ht="38.25">
      <c r="B50" s="1618"/>
      <c r="C50" s="172" t="s">
        <v>411</v>
      </c>
      <c r="D50" s="173" t="s">
        <v>1447</v>
      </c>
      <c r="E50" s="174" t="s">
        <v>412</v>
      </c>
      <c r="F50" s="175">
        <v>44500</v>
      </c>
      <c r="G50" s="170" t="s">
        <v>413</v>
      </c>
      <c r="H50" s="117">
        <v>0</v>
      </c>
      <c r="I50" s="118">
        <v>1</v>
      </c>
      <c r="J50" s="119">
        <f t="shared" si="0"/>
        <v>0</v>
      </c>
      <c r="K50" s="589">
        <v>0</v>
      </c>
      <c r="L50" s="717">
        <v>1</v>
      </c>
      <c r="M50" s="590">
        <f t="shared" si="1"/>
        <v>0</v>
      </c>
      <c r="N50" s="120">
        <v>0.02</v>
      </c>
      <c r="O50" s="1253">
        <f t="shared" si="2"/>
        <v>0</v>
      </c>
      <c r="P50" s="121"/>
      <c r="Q50" s="121"/>
      <c r="R50" s="121"/>
      <c r="S50" s="121"/>
      <c r="T50" s="121"/>
      <c r="U50" s="121"/>
      <c r="V50" s="121"/>
      <c r="W50" s="121"/>
      <c r="X50" s="121"/>
      <c r="Y50" s="121"/>
      <c r="Z50" s="121"/>
      <c r="AA50" s="121"/>
      <c r="AB50" s="121"/>
      <c r="AC50" s="121"/>
      <c r="AD50" s="121"/>
      <c r="AE50" s="121"/>
      <c r="AF50" s="122"/>
      <c r="AG50" s="121"/>
      <c r="AH50" s="121"/>
      <c r="AI50" s="121"/>
      <c r="AJ50" s="121"/>
      <c r="AK50" s="121"/>
      <c r="AL50" s="123">
        <f>0/1</f>
        <v>0</v>
      </c>
      <c r="AM50" s="124"/>
      <c r="AN50" s="124"/>
      <c r="AO50" s="124"/>
      <c r="AP50" s="188" t="s">
        <v>1448</v>
      </c>
    </row>
    <row r="51" spans="2:42" s="111" customFormat="1" ht="38.25">
      <c r="B51" s="1618"/>
      <c r="C51" s="172" t="s">
        <v>414</v>
      </c>
      <c r="D51" s="173" t="s">
        <v>415</v>
      </c>
      <c r="E51" s="174" t="s">
        <v>416</v>
      </c>
      <c r="F51" s="175">
        <v>44530</v>
      </c>
      <c r="G51" s="170" t="s">
        <v>417</v>
      </c>
      <c r="H51" s="117">
        <v>1</v>
      </c>
      <c r="I51" s="118">
        <v>1</v>
      </c>
      <c r="J51" s="119">
        <f t="shared" si="0"/>
        <v>1</v>
      </c>
      <c r="K51" s="589">
        <v>1</v>
      </c>
      <c r="L51" s="717">
        <v>1</v>
      </c>
      <c r="M51" s="590">
        <f t="shared" si="1"/>
        <v>1</v>
      </c>
      <c r="N51" s="120">
        <v>0.02</v>
      </c>
      <c r="O51" s="1253">
        <f t="shared" si="2"/>
        <v>0.02</v>
      </c>
      <c r="P51" s="121"/>
      <c r="Q51" s="121"/>
      <c r="R51" s="121"/>
      <c r="S51" s="121"/>
      <c r="T51" s="121"/>
      <c r="U51" s="121"/>
      <c r="V51" s="121"/>
      <c r="W51" s="121"/>
      <c r="X51" s="121"/>
      <c r="Y51" s="121"/>
      <c r="Z51" s="121"/>
      <c r="AA51" s="121"/>
      <c r="AB51" s="121"/>
      <c r="AC51" s="121"/>
      <c r="AD51" s="121"/>
      <c r="AE51" s="121"/>
      <c r="AF51" s="121"/>
      <c r="AG51" s="121"/>
      <c r="AH51" s="122"/>
      <c r="AI51" s="121"/>
      <c r="AJ51" s="121"/>
      <c r="AK51" s="121"/>
      <c r="AL51" s="123">
        <f>0/1</f>
        <v>0</v>
      </c>
      <c r="AM51" s="124"/>
      <c r="AN51" s="124"/>
      <c r="AO51" s="124"/>
      <c r="AP51" s="188" t="s">
        <v>1449</v>
      </c>
    </row>
    <row r="52" spans="2:42" s="111" customFormat="1" ht="30.75" customHeight="1">
      <c r="B52" s="1618"/>
      <c r="C52" s="172" t="s">
        <v>414</v>
      </c>
      <c r="D52" s="173" t="s">
        <v>418</v>
      </c>
      <c r="E52" s="174" t="s">
        <v>416</v>
      </c>
      <c r="F52" s="175" t="s">
        <v>348</v>
      </c>
      <c r="G52" s="170" t="s">
        <v>417</v>
      </c>
      <c r="H52" s="215">
        <v>0.33333333333333331</v>
      </c>
      <c r="I52" s="216">
        <v>0.33333333333333331</v>
      </c>
      <c r="J52" s="217">
        <f t="shared" si="0"/>
        <v>1</v>
      </c>
      <c r="K52" s="595">
        <v>1</v>
      </c>
      <c r="L52" s="596">
        <v>1</v>
      </c>
      <c r="M52" s="597">
        <f t="shared" si="1"/>
        <v>1</v>
      </c>
      <c r="N52" s="218">
        <v>0.02</v>
      </c>
      <c r="O52" s="219">
        <f t="shared" si="2"/>
        <v>0.02</v>
      </c>
      <c r="P52" s="121"/>
      <c r="Q52" s="171"/>
      <c r="R52" s="122"/>
      <c r="S52" s="127"/>
      <c r="T52" s="121"/>
      <c r="U52" s="171"/>
      <c r="V52" s="122"/>
      <c r="W52" s="127"/>
      <c r="X52" s="121"/>
      <c r="Y52" s="171"/>
      <c r="Z52" s="122"/>
      <c r="AA52" s="127"/>
      <c r="AB52" s="121"/>
      <c r="AC52" s="171"/>
      <c r="AD52" s="122"/>
      <c r="AE52" s="127"/>
      <c r="AF52" s="121"/>
      <c r="AG52" s="171"/>
      <c r="AH52" s="122"/>
      <c r="AI52" s="121"/>
      <c r="AJ52" s="121"/>
      <c r="AK52" s="121"/>
      <c r="AL52" s="123">
        <f>0/6</f>
        <v>0</v>
      </c>
      <c r="AM52" s="188" t="s">
        <v>419</v>
      </c>
      <c r="AN52" s="188" t="s">
        <v>419</v>
      </c>
      <c r="AO52" s="188" t="s">
        <v>419</v>
      </c>
      <c r="AP52" s="188" t="s">
        <v>1449</v>
      </c>
    </row>
    <row r="53" spans="2:42" s="111" customFormat="1" ht="38.25">
      <c r="B53" s="1618"/>
      <c r="C53" s="172" t="s">
        <v>414</v>
      </c>
      <c r="D53" s="173" t="s">
        <v>420</v>
      </c>
      <c r="E53" s="174" t="s">
        <v>421</v>
      </c>
      <c r="F53" s="175">
        <v>44500</v>
      </c>
      <c r="G53" s="170" t="s">
        <v>417</v>
      </c>
      <c r="H53" s="117">
        <v>1</v>
      </c>
      <c r="I53" s="118">
        <v>1</v>
      </c>
      <c r="J53" s="119">
        <f t="shared" si="0"/>
        <v>1</v>
      </c>
      <c r="K53" s="589">
        <v>1</v>
      </c>
      <c r="L53" s="717">
        <v>1</v>
      </c>
      <c r="M53" s="590">
        <f t="shared" si="1"/>
        <v>1</v>
      </c>
      <c r="N53" s="120">
        <v>0.02</v>
      </c>
      <c r="O53" s="1253">
        <f t="shared" si="2"/>
        <v>0.02</v>
      </c>
      <c r="P53" s="121"/>
      <c r="Q53" s="121"/>
      <c r="R53" s="121"/>
      <c r="S53" s="121"/>
      <c r="T53" s="121"/>
      <c r="U53" s="121"/>
      <c r="V53" s="121"/>
      <c r="W53" s="121"/>
      <c r="X53" s="121"/>
      <c r="Y53" s="121"/>
      <c r="Z53" s="121"/>
      <c r="AA53" s="121"/>
      <c r="AB53" s="121"/>
      <c r="AC53" s="121"/>
      <c r="AD53" s="121"/>
      <c r="AE53" s="121"/>
      <c r="AF53" s="122"/>
      <c r="AG53" s="121"/>
      <c r="AH53" s="121"/>
      <c r="AI53" s="121"/>
      <c r="AJ53" s="121"/>
      <c r="AK53" s="121"/>
      <c r="AL53" s="123">
        <f>0/1</f>
        <v>0</v>
      </c>
      <c r="AM53" s="124"/>
      <c r="AN53" s="124"/>
      <c r="AO53" s="124"/>
      <c r="AP53" s="188" t="s">
        <v>1449</v>
      </c>
    </row>
    <row r="54" spans="2:42" s="111" customFormat="1" ht="38.25">
      <c r="B54" s="1618"/>
      <c r="C54" s="172" t="s">
        <v>414</v>
      </c>
      <c r="D54" s="173" t="s">
        <v>422</v>
      </c>
      <c r="E54" s="174" t="s">
        <v>423</v>
      </c>
      <c r="F54" s="175">
        <v>44561</v>
      </c>
      <c r="G54" s="170" t="s">
        <v>417</v>
      </c>
      <c r="H54" s="117">
        <v>1</v>
      </c>
      <c r="I54" s="118">
        <v>1</v>
      </c>
      <c r="J54" s="119">
        <f t="shared" si="0"/>
        <v>1</v>
      </c>
      <c r="K54" s="589">
        <v>1</v>
      </c>
      <c r="L54" s="717">
        <v>1</v>
      </c>
      <c r="M54" s="590">
        <f t="shared" si="1"/>
        <v>1</v>
      </c>
      <c r="N54" s="120">
        <v>0.02</v>
      </c>
      <c r="O54" s="1253">
        <f t="shared" si="2"/>
        <v>0.02</v>
      </c>
      <c r="P54" s="121"/>
      <c r="Q54" s="121"/>
      <c r="R54" s="121"/>
      <c r="S54" s="121"/>
      <c r="T54" s="121"/>
      <c r="U54" s="121"/>
      <c r="V54" s="121"/>
      <c r="W54" s="121"/>
      <c r="X54" s="171"/>
      <c r="Y54" s="121"/>
      <c r="Z54" s="121"/>
      <c r="AA54" s="121"/>
      <c r="AB54" s="121"/>
      <c r="AC54" s="121"/>
      <c r="AD54" s="121"/>
      <c r="AE54" s="121"/>
      <c r="AF54" s="121"/>
      <c r="AG54" s="121"/>
      <c r="AH54" s="121"/>
      <c r="AI54" s="121"/>
      <c r="AJ54" s="122"/>
      <c r="AK54" s="121"/>
      <c r="AL54" s="123">
        <f>0/1</f>
        <v>0</v>
      </c>
      <c r="AM54" s="124"/>
      <c r="AN54" s="124"/>
      <c r="AO54" s="124"/>
      <c r="AP54" s="188" t="s">
        <v>1449</v>
      </c>
    </row>
    <row r="55" spans="2:42" s="111" customFormat="1" ht="51">
      <c r="B55" s="1618"/>
      <c r="C55" s="172" t="s">
        <v>414</v>
      </c>
      <c r="D55" s="173" t="s">
        <v>424</v>
      </c>
      <c r="E55" s="174" t="s">
        <v>425</v>
      </c>
      <c r="F55" s="175" t="s">
        <v>317</v>
      </c>
      <c r="G55" s="170" t="s">
        <v>426</v>
      </c>
      <c r="H55" s="117">
        <v>0.5</v>
      </c>
      <c r="I55" s="126">
        <v>0.5</v>
      </c>
      <c r="J55" s="119">
        <f t="shared" si="0"/>
        <v>1</v>
      </c>
      <c r="K55" s="589">
        <v>1</v>
      </c>
      <c r="L55" s="717">
        <v>1</v>
      </c>
      <c r="M55" s="590">
        <f t="shared" si="1"/>
        <v>1</v>
      </c>
      <c r="N55" s="120">
        <v>0.02</v>
      </c>
      <c r="O55" s="1253">
        <f t="shared" si="2"/>
        <v>0.02</v>
      </c>
      <c r="P55" s="121"/>
      <c r="Q55" s="121"/>
      <c r="R55" s="121"/>
      <c r="S55" s="121"/>
      <c r="T55" s="121"/>
      <c r="U55" s="121"/>
      <c r="V55" s="121"/>
      <c r="W55" s="121"/>
      <c r="X55" s="122"/>
      <c r="Y55" s="121"/>
      <c r="Z55" s="127"/>
      <c r="AA55" s="121"/>
      <c r="AB55" s="121"/>
      <c r="AC55" s="121"/>
      <c r="AD55" s="121"/>
      <c r="AE55" s="121"/>
      <c r="AF55" s="121"/>
      <c r="AG55" s="121"/>
      <c r="AH55" s="121"/>
      <c r="AI55" s="121"/>
      <c r="AJ55" s="122"/>
      <c r="AK55" s="121"/>
      <c r="AL55" s="123">
        <f>0/2</f>
        <v>0</v>
      </c>
      <c r="AM55" s="124"/>
      <c r="AN55" s="1264"/>
      <c r="AO55" s="124"/>
      <c r="AP55" s="188" t="s">
        <v>1449</v>
      </c>
    </row>
    <row r="56" spans="2:42" s="111" customFormat="1" ht="38.25">
      <c r="B56" s="1618"/>
      <c r="C56" s="172" t="s">
        <v>414</v>
      </c>
      <c r="D56" s="173" t="s">
        <v>427</v>
      </c>
      <c r="E56" s="174" t="s">
        <v>428</v>
      </c>
      <c r="F56" s="175" t="s">
        <v>331</v>
      </c>
      <c r="G56" s="170" t="s">
        <v>413</v>
      </c>
      <c r="H56" s="117">
        <v>0.25</v>
      </c>
      <c r="I56" s="118">
        <v>0.25</v>
      </c>
      <c r="J56" s="119">
        <f t="shared" si="0"/>
        <v>1</v>
      </c>
      <c r="K56" s="589">
        <v>1</v>
      </c>
      <c r="L56" s="717">
        <v>1</v>
      </c>
      <c r="M56" s="590">
        <f t="shared" si="1"/>
        <v>1</v>
      </c>
      <c r="N56" s="120">
        <v>0.02</v>
      </c>
      <c r="O56" s="1253">
        <f t="shared" si="2"/>
        <v>0.02</v>
      </c>
      <c r="P56" s="122"/>
      <c r="Q56" s="127"/>
      <c r="R56" s="122"/>
      <c r="S56" s="127"/>
      <c r="T56" s="122"/>
      <c r="U56" s="127"/>
      <c r="V56" s="122"/>
      <c r="W56" s="127"/>
      <c r="X56" s="122"/>
      <c r="Y56" s="127"/>
      <c r="Z56" s="122"/>
      <c r="AA56" s="127"/>
      <c r="AB56" s="122"/>
      <c r="AC56" s="127"/>
      <c r="AD56" s="122"/>
      <c r="AE56" s="127"/>
      <c r="AF56" s="122"/>
      <c r="AG56" s="127"/>
      <c r="AH56" s="122"/>
      <c r="AI56" s="127"/>
      <c r="AJ56" s="122"/>
      <c r="AK56" s="121"/>
      <c r="AL56" s="123">
        <f>0/12</f>
        <v>0</v>
      </c>
      <c r="AM56" s="124" t="s">
        <v>429</v>
      </c>
      <c r="AN56" s="188" t="s">
        <v>429</v>
      </c>
      <c r="AO56" s="188" t="s">
        <v>429</v>
      </c>
      <c r="AP56" s="188" t="s">
        <v>429</v>
      </c>
    </row>
    <row r="57" spans="2:42" s="111" customFormat="1" ht="25.5">
      <c r="B57" s="1618"/>
      <c r="C57" s="172" t="s">
        <v>414</v>
      </c>
      <c r="D57" s="173" t="s">
        <v>430</v>
      </c>
      <c r="E57" s="174" t="s">
        <v>431</v>
      </c>
      <c r="F57" s="175" t="s">
        <v>317</v>
      </c>
      <c r="G57" s="170" t="s">
        <v>413</v>
      </c>
      <c r="H57" s="117">
        <v>0.5</v>
      </c>
      <c r="I57" s="126">
        <v>0.5</v>
      </c>
      <c r="J57" s="119">
        <f t="shared" si="0"/>
        <v>1</v>
      </c>
      <c r="K57" s="589">
        <v>1</v>
      </c>
      <c r="L57" s="717">
        <v>1</v>
      </c>
      <c r="M57" s="590">
        <f t="shared" si="1"/>
        <v>1</v>
      </c>
      <c r="N57" s="120">
        <v>0.02</v>
      </c>
      <c r="O57" s="1253">
        <f t="shared" si="2"/>
        <v>0.02</v>
      </c>
      <c r="P57" s="121"/>
      <c r="Q57" s="121"/>
      <c r="R57" s="121"/>
      <c r="S57" s="121"/>
      <c r="T57" s="121"/>
      <c r="U57" s="121"/>
      <c r="V57" s="121"/>
      <c r="W57" s="121"/>
      <c r="X57" s="122"/>
      <c r="Y57" s="121"/>
      <c r="Z57" s="127"/>
      <c r="AA57" s="121"/>
      <c r="AB57" s="121"/>
      <c r="AC57" s="121"/>
      <c r="AD57" s="121"/>
      <c r="AE57" s="121"/>
      <c r="AF57" s="121"/>
      <c r="AG57" s="121"/>
      <c r="AH57" s="121"/>
      <c r="AI57" s="121"/>
      <c r="AJ57" s="122"/>
      <c r="AK57" s="121"/>
      <c r="AL57" s="123">
        <f>0/2</f>
        <v>0</v>
      </c>
      <c r="AM57" s="124"/>
      <c r="AN57" s="188" t="s">
        <v>1450</v>
      </c>
      <c r="AO57" s="124"/>
      <c r="AP57" s="188" t="s">
        <v>1451</v>
      </c>
    </row>
    <row r="58" spans="2:42" s="111" customFormat="1" ht="77.25" thickBot="1">
      <c r="B58" s="1619"/>
      <c r="C58" s="176" t="s">
        <v>414</v>
      </c>
      <c r="D58" s="598" t="s">
        <v>432</v>
      </c>
      <c r="E58" s="599" t="s">
        <v>433</v>
      </c>
      <c r="F58" s="600" t="s">
        <v>331</v>
      </c>
      <c r="G58" s="177" t="s">
        <v>434</v>
      </c>
      <c r="H58" s="133">
        <v>0.25</v>
      </c>
      <c r="I58" s="1255">
        <v>0.25</v>
      </c>
      <c r="J58" s="134">
        <f t="shared" si="0"/>
        <v>1</v>
      </c>
      <c r="K58" s="591">
        <v>1</v>
      </c>
      <c r="L58" s="1257">
        <v>1</v>
      </c>
      <c r="M58" s="592">
        <f t="shared" si="1"/>
        <v>1</v>
      </c>
      <c r="N58" s="135">
        <v>0.02</v>
      </c>
      <c r="O58" s="1252">
        <f t="shared" si="2"/>
        <v>0.02</v>
      </c>
      <c r="P58" s="138"/>
      <c r="Q58" s="139"/>
      <c r="R58" s="138"/>
      <c r="S58" s="139"/>
      <c r="T58" s="138"/>
      <c r="U58" s="139"/>
      <c r="V58" s="138"/>
      <c r="W58" s="139"/>
      <c r="X58" s="138"/>
      <c r="Y58" s="139"/>
      <c r="Z58" s="138"/>
      <c r="AA58" s="139"/>
      <c r="AB58" s="138"/>
      <c r="AC58" s="139"/>
      <c r="AD58" s="138"/>
      <c r="AE58" s="139"/>
      <c r="AF58" s="138"/>
      <c r="AG58" s="139"/>
      <c r="AH58" s="138"/>
      <c r="AI58" s="139"/>
      <c r="AJ58" s="138"/>
      <c r="AK58" s="136"/>
      <c r="AL58" s="140">
        <f>0/12</f>
        <v>0</v>
      </c>
      <c r="AM58" s="601" t="s">
        <v>1452</v>
      </c>
      <c r="AN58" s="601" t="s">
        <v>1453</v>
      </c>
      <c r="AO58" s="601" t="s">
        <v>1205</v>
      </c>
      <c r="AP58" s="601" t="s">
        <v>1205</v>
      </c>
    </row>
    <row r="59" spans="2:42" s="81" customFormat="1" ht="36.75" customHeight="1" thickTop="1" thickBot="1">
      <c r="B59" s="1265"/>
      <c r="C59" s="88"/>
      <c r="D59" s="86"/>
      <c r="E59" s="1620" t="s">
        <v>435</v>
      </c>
      <c r="F59" s="1620"/>
      <c r="G59" s="1620"/>
      <c r="H59" s="220">
        <f>AVERAGE(H9:H58)</f>
        <v>0.3083333333333334</v>
      </c>
      <c r="I59" s="220">
        <f>AVERAGE(I9:I58)</f>
        <v>0.35499999999999998</v>
      </c>
      <c r="J59" s="220">
        <f t="shared" si="0"/>
        <v>0.86854460093896735</v>
      </c>
      <c r="K59" s="220">
        <v>0.82499999999999996</v>
      </c>
      <c r="L59" s="220">
        <v>1</v>
      </c>
      <c r="M59" s="1268">
        <f t="shared" si="1"/>
        <v>0.82499999999999996</v>
      </c>
      <c r="N59" s="220">
        <f>SUM(N9:N58)</f>
        <v>1.0000000000000004</v>
      </c>
      <c r="O59" s="220">
        <f>SUM(O9:O58)</f>
        <v>0.8250000000000004</v>
      </c>
      <c r="P59" s="221"/>
      <c r="Q59" s="221"/>
      <c r="R59" s="221"/>
      <c r="S59" s="221"/>
      <c r="T59" s="221"/>
      <c r="U59" s="221"/>
      <c r="V59" s="221"/>
      <c r="W59" s="221"/>
      <c r="X59" s="221"/>
      <c r="Y59" s="221"/>
      <c r="Z59" s="221"/>
      <c r="AA59" s="221"/>
      <c r="AB59" s="221"/>
      <c r="AC59" s="221"/>
      <c r="AD59" s="221"/>
      <c r="AE59" s="221"/>
      <c r="AF59" s="222"/>
      <c r="AG59" s="221"/>
      <c r="AH59" s="222"/>
      <c r="AI59" s="221"/>
      <c r="AJ59" s="222"/>
      <c r="AK59" s="223"/>
      <c r="AL59" s="224"/>
      <c r="AM59" s="89"/>
      <c r="AN59" s="89"/>
      <c r="AO59" s="89"/>
      <c r="AP59" s="89"/>
    </row>
    <row r="60" spans="2:42" s="81" customFormat="1" ht="13.5" thickTop="1">
      <c r="B60" s="1266" t="s">
        <v>436</v>
      </c>
      <c r="C60" s="88"/>
      <c r="D60" s="86"/>
      <c r="F60" s="225"/>
      <c r="G60" s="84"/>
      <c r="H60" s="84"/>
      <c r="I60" s="84"/>
      <c r="J60" s="84"/>
      <c r="K60" s="84"/>
      <c r="L60" s="84"/>
      <c r="M60" s="602"/>
      <c r="N60" s="82"/>
      <c r="O60" s="82"/>
      <c r="P60" s="82"/>
      <c r="Q60" s="82"/>
      <c r="R60" s="82"/>
      <c r="S60" s="82"/>
      <c r="T60" s="82"/>
      <c r="U60" s="82"/>
      <c r="V60" s="82"/>
      <c r="W60" s="82"/>
      <c r="X60" s="82"/>
      <c r="Y60" s="82"/>
      <c r="Z60" s="82"/>
      <c r="AA60" s="82"/>
      <c r="AB60" s="82"/>
      <c r="AC60" s="82"/>
      <c r="AD60" s="82"/>
      <c r="AE60" s="82"/>
      <c r="AF60" s="83"/>
      <c r="AG60" s="82"/>
      <c r="AH60" s="83"/>
      <c r="AI60" s="82"/>
      <c r="AJ60" s="83"/>
      <c r="AK60" s="82"/>
      <c r="AL60" s="88"/>
      <c r="AM60" s="89"/>
      <c r="AN60" s="89"/>
      <c r="AO60" s="89"/>
      <c r="AP60" s="89"/>
    </row>
    <row r="61" spans="2:42" s="81" customFormat="1">
      <c r="B61" s="1266" t="s">
        <v>437</v>
      </c>
      <c r="C61" s="88"/>
      <c r="D61" s="86"/>
      <c r="F61" s="225"/>
      <c r="G61" s="84"/>
      <c r="H61" s="602"/>
      <c r="I61" s="602"/>
      <c r="J61" s="84"/>
      <c r="K61" s="602"/>
      <c r="L61" s="84"/>
      <c r="M61" s="84"/>
      <c r="N61" s="82"/>
      <c r="O61" s="82"/>
      <c r="P61" s="82"/>
      <c r="Q61" s="82"/>
      <c r="R61" s="82"/>
      <c r="S61" s="82"/>
      <c r="T61" s="82"/>
      <c r="U61" s="82"/>
      <c r="V61" s="82"/>
      <c r="W61" s="82"/>
      <c r="X61" s="82"/>
      <c r="Y61" s="82"/>
      <c r="Z61" s="82"/>
      <c r="AA61" s="82"/>
      <c r="AB61" s="82"/>
      <c r="AC61" s="82"/>
      <c r="AD61" s="82"/>
      <c r="AE61" s="82"/>
      <c r="AF61" s="83"/>
      <c r="AG61" s="82"/>
      <c r="AH61" s="83"/>
      <c r="AI61" s="82"/>
      <c r="AJ61" s="83"/>
      <c r="AK61" s="82"/>
      <c r="AM61" s="89"/>
      <c r="AN61" s="89"/>
      <c r="AO61" s="89"/>
      <c r="AP61" s="89"/>
    </row>
    <row r="62" spans="2:42" s="81" customFormat="1">
      <c r="B62" s="1266" t="s">
        <v>438</v>
      </c>
      <c r="C62" s="88"/>
      <c r="D62" s="86"/>
      <c r="F62" s="225"/>
      <c r="G62" s="84"/>
      <c r="H62" s="602"/>
      <c r="I62" s="602"/>
      <c r="J62" s="84"/>
      <c r="K62" s="84"/>
      <c r="L62" s="84"/>
      <c r="M62" s="602"/>
      <c r="N62" s="82"/>
      <c r="O62" s="82"/>
      <c r="P62" s="82"/>
      <c r="Q62" s="82"/>
      <c r="R62" s="82"/>
      <c r="S62" s="82"/>
      <c r="T62" s="82"/>
      <c r="U62" s="82"/>
      <c r="V62" s="82"/>
      <c r="W62" s="82"/>
      <c r="X62" s="82"/>
      <c r="Y62" s="82"/>
      <c r="Z62" s="82"/>
      <c r="AA62" s="82"/>
      <c r="AB62" s="82"/>
      <c r="AC62" s="82"/>
      <c r="AD62" s="82"/>
      <c r="AE62" s="82"/>
      <c r="AF62" s="83"/>
      <c r="AG62" s="82"/>
      <c r="AH62" s="83"/>
      <c r="AI62" s="82"/>
      <c r="AJ62" s="83"/>
      <c r="AK62" s="82"/>
      <c r="AL62" s="88"/>
      <c r="AM62" s="89"/>
      <c r="AN62" s="89"/>
      <c r="AO62" s="89"/>
      <c r="AP62" s="89"/>
    </row>
    <row r="63" spans="2:42" s="81" customFormat="1">
      <c r="B63" s="1266" t="s">
        <v>439</v>
      </c>
      <c r="C63" s="88"/>
      <c r="D63" s="86"/>
      <c r="F63" s="225"/>
      <c r="G63" s="84"/>
      <c r="H63" s="602"/>
      <c r="I63" s="602"/>
      <c r="J63" s="84"/>
      <c r="K63" s="84"/>
      <c r="L63" s="84"/>
      <c r="M63" s="84"/>
      <c r="N63" s="82"/>
      <c r="O63" s="82"/>
      <c r="P63" s="82"/>
      <c r="Q63" s="82"/>
      <c r="R63" s="82"/>
      <c r="S63" s="82"/>
      <c r="T63" s="82"/>
      <c r="U63" s="82"/>
      <c r="V63" s="82"/>
      <c r="W63" s="82"/>
      <c r="X63" s="82"/>
      <c r="Y63" s="82"/>
      <c r="Z63" s="82"/>
      <c r="AA63" s="82"/>
      <c r="AB63" s="82"/>
      <c r="AC63" s="82"/>
      <c r="AD63" s="82"/>
      <c r="AE63" s="82"/>
      <c r="AF63" s="83"/>
      <c r="AG63" s="82"/>
      <c r="AH63" s="83"/>
      <c r="AI63" s="82"/>
      <c r="AJ63" s="83"/>
      <c r="AK63" s="82"/>
      <c r="AL63" s="88"/>
      <c r="AM63" s="89"/>
      <c r="AN63" s="89"/>
      <c r="AO63" s="89"/>
      <c r="AP63" s="89"/>
    </row>
    <row r="64" spans="2:42" s="81" customFormat="1">
      <c r="B64" s="1267"/>
      <c r="C64" s="226"/>
      <c r="D64" s="227"/>
      <c r="F64" s="225"/>
      <c r="G64" s="84"/>
      <c r="H64" s="602"/>
      <c r="I64" s="602"/>
      <c r="J64" s="84"/>
      <c r="K64" s="84"/>
      <c r="L64" s="84"/>
      <c r="M64" s="84"/>
      <c r="N64" s="82"/>
      <c r="O64" s="82"/>
      <c r="P64" s="82"/>
      <c r="Q64" s="82"/>
      <c r="R64" s="82"/>
      <c r="S64" s="82"/>
      <c r="T64" s="82"/>
      <c r="U64" s="82"/>
      <c r="V64" s="82"/>
      <c r="W64" s="82"/>
      <c r="X64" s="82"/>
      <c r="Y64" s="82"/>
      <c r="Z64" s="82"/>
      <c r="AA64" s="82"/>
      <c r="AB64" s="82"/>
      <c r="AC64" s="82"/>
      <c r="AD64" s="82"/>
      <c r="AE64" s="82"/>
      <c r="AF64" s="83"/>
      <c r="AG64" s="82"/>
      <c r="AH64" s="83"/>
      <c r="AI64" s="82"/>
      <c r="AJ64" s="83"/>
      <c r="AK64" s="82"/>
      <c r="AL64" s="88"/>
      <c r="AM64" s="89"/>
      <c r="AN64" s="89"/>
      <c r="AO64" s="89"/>
      <c r="AP64" s="89"/>
    </row>
    <row r="66" spans="3:19">
      <c r="C66" s="226"/>
      <c r="F66" s="225"/>
      <c r="G66" s="81"/>
      <c r="H66" s="81"/>
      <c r="I66" s="81"/>
      <c r="J66" s="81"/>
      <c r="K66" s="81"/>
      <c r="L66" s="81"/>
      <c r="M66" s="81"/>
    </row>
    <row r="67" spans="3:19">
      <c r="G67" s="228"/>
      <c r="H67" s="228"/>
      <c r="I67" s="228"/>
      <c r="J67" s="228"/>
      <c r="K67" s="228"/>
      <c r="L67" s="228"/>
      <c r="M67" s="228"/>
    </row>
    <row r="68" spans="3:19" ht="18">
      <c r="C68" s="229" t="s">
        <v>440</v>
      </c>
      <c r="E68" s="229" t="s">
        <v>441</v>
      </c>
      <c r="G68" s="228"/>
      <c r="H68" s="228"/>
      <c r="I68" s="228"/>
      <c r="J68" s="228"/>
      <c r="K68" s="228"/>
      <c r="L68" s="228"/>
      <c r="M68" s="228"/>
      <c r="R68" s="230"/>
      <c r="S68" s="230"/>
    </row>
    <row r="69" spans="3:19" ht="15.75">
      <c r="C69" s="231" t="s">
        <v>442</v>
      </c>
      <c r="E69" s="231" t="s">
        <v>135</v>
      </c>
      <c r="G69" s="228"/>
      <c r="H69" s="228"/>
      <c r="I69" s="228"/>
      <c r="J69" s="228"/>
      <c r="K69" s="228"/>
      <c r="L69" s="228"/>
      <c r="M69" s="228"/>
    </row>
    <row r="70" spans="3:19">
      <c r="G70" s="228"/>
      <c r="H70" s="228"/>
      <c r="I70" s="228"/>
      <c r="J70" s="228"/>
      <c r="K70" s="228"/>
      <c r="L70" s="228"/>
      <c r="M70" s="228"/>
    </row>
  </sheetData>
  <mergeCells count="40">
    <mergeCell ref="B45:B48"/>
    <mergeCell ref="B49:B58"/>
    <mergeCell ref="E59:G59"/>
    <mergeCell ref="AD7:AE7"/>
    <mergeCell ref="E7:E8"/>
    <mergeCell ref="F7:F8"/>
    <mergeCell ref="B28:B39"/>
    <mergeCell ref="B40:B44"/>
    <mergeCell ref="R7:S7"/>
    <mergeCell ref="AN6:AN8"/>
    <mergeCell ref="AO6:AO8"/>
    <mergeCell ref="B21:B27"/>
    <mergeCell ref="T7:U7"/>
    <mergeCell ref="V7:W7"/>
    <mergeCell ref="X7:Y7"/>
    <mergeCell ref="Z7:AA7"/>
    <mergeCell ref="O6:O8"/>
    <mergeCell ref="P6:AK6"/>
    <mergeCell ref="AF7:AG7"/>
    <mergeCell ref="AH7:AI7"/>
    <mergeCell ref="AJ7:AK7"/>
    <mergeCell ref="B9:B15"/>
    <mergeCell ref="B16:B20"/>
    <mergeCell ref="AB7:AC7"/>
    <mergeCell ref="AP6:AP8"/>
    <mergeCell ref="C3:AP3"/>
    <mergeCell ref="C2:AP2"/>
    <mergeCell ref="B4:AP4"/>
    <mergeCell ref="B5:AP5"/>
    <mergeCell ref="B6:B8"/>
    <mergeCell ref="C6:C8"/>
    <mergeCell ref="D6:G6"/>
    <mergeCell ref="H6:J7"/>
    <mergeCell ref="K6:M7"/>
    <mergeCell ref="N6:N8"/>
    <mergeCell ref="AL6:AL8"/>
    <mergeCell ref="AM6:AM8"/>
    <mergeCell ref="D7:D8"/>
    <mergeCell ref="G7:G8"/>
    <mergeCell ref="P7:Q7"/>
  </mergeCells>
  <dataValidations count="1">
    <dataValidation type="list" allowBlank="1" showInputMessage="1" showErrorMessage="1" sqref="C40:C48 WVQ983080:WVQ983088 WLU983080:WLU983088 WBY983080:WBY983088 VSC983080:VSC983088 VIG983080:VIG983088 UYK983080:UYK983088 UOO983080:UOO983088 UES983080:UES983088 TUW983080:TUW983088 TLA983080:TLA983088 TBE983080:TBE983088 SRI983080:SRI983088 SHM983080:SHM983088 RXQ983080:RXQ983088 RNU983080:RNU983088 RDY983080:RDY983088 QUC983080:QUC983088 QKG983080:QKG983088 QAK983080:QAK983088 PQO983080:PQO983088 PGS983080:PGS983088 OWW983080:OWW983088 ONA983080:ONA983088 ODE983080:ODE983088 NTI983080:NTI983088 NJM983080:NJM983088 MZQ983080:MZQ983088 MPU983080:MPU983088 MFY983080:MFY983088 LWC983080:LWC983088 LMG983080:LMG983088 LCK983080:LCK983088 KSO983080:KSO983088 KIS983080:KIS983088 JYW983080:JYW983088 JPA983080:JPA983088 JFE983080:JFE983088 IVI983080:IVI983088 ILM983080:ILM983088 IBQ983080:IBQ983088 HRU983080:HRU983088 HHY983080:HHY983088 GYC983080:GYC983088 GOG983080:GOG983088 GEK983080:GEK983088 FUO983080:FUO983088 FKS983080:FKS983088 FAW983080:FAW983088 ERA983080:ERA983088 EHE983080:EHE983088 DXI983080:DXI983088 DNM983080:DNM983088 DDQ983080:DDQ983088 CTU983080:CTU983088 CJY983080:CJY983088 CAC983080:CAC983088 BQG983080:BQG983088 BGK983080:BGK983088 AWO983080:AWO983088 AMS983080:AMS983088 ACW983080:ACW983088 TA983080:TA983088 JE983080:JE983088 C983080:C983088 WVQ917544:WVQ917552 WLU917544:WLU917552 WBY917544:WBY917552 VSC917544:VSC917552 VIG917544:VIG917552 UYK917544:UYK917552 UOO917544:UOO917552 UES917544:UES917552 TUW917544:TUW917552 TLA917544:TLA917552 TBE917544:TBE917552 SRI917544:SRI917552 SHM917544:SHM917552 RXQ917544:RXQ917552 RNU917544:RNU917552 RDY917544:RDY917552 QUC917544:QUC917552 QKG917544:QKG917552 QAK917544:QAK917552 PQO917544:PQO917552 PGS917544:PGS917552 OWW917544:OWW917552 ONA917544:ONA917552 ODE917544:ODE917552 NTI917544:NTI917552 NJM917544:NJM917552 MZQ917544:MZQ917552 MPU917544:MPU917552 MFY917544:MFY917552 LWC917544:LWC917552 LMG917544:LMG917552 LCK917544:LCK917552 KSO917544:KSO917552 KIS917544:KIS917552 JYW917544:JYW917552 JPA917544:JPA917552 JFE917544:JFE917552 IVI917544:IVI917552 ILM917544:ILM917552 IBQ917544:IBQ917552 HRU917544:HRU917552 HHY917544:HHY917552 GYC917544:GYC917552 GOG917544:GOG917552 GEK917544:GEK917552 FUO917544:FUO917552 FKS917544:FKS917552 FAW917544:FAW917552 ERA917544:ERA917552 EHE917544:EHE917552 DXI917544:DXI917552 DNM917544:DNM917552 DDQ917544:DDQ917552 CTU917544:CTU917552 CJY917544:CJY917552 CAC917544:CAC917552 BQG917544:BQG917552 BGK917544:BGK917552 AWO917544:AWO917552 AMS917544:AMS917552 ACW917544:ACW917552 TA917544:TA917552 JE917544:JE917552 C917544:C917552 WVQ852008:WVQ852016 WLU852008:WLU852016 WBY852008:WBY852016 VSC852008:VSC852016 VIG852008:VIG852016 UYK852008:UYK852016 UOO852008:UOO852016 UES852008:UES852016 TUW852008:TUW852016 TLA852008:TLA852016 TBE852008:TBE852016 SRI852008:SRI852016 SHM852008:SHM852016 RXQ852008:RXQ852016 RNU852008:RNU852016 RDY852008:RDY852016 QUC852008:QUC852016 QKG852008:QKG852016 QAK852008:QAK852016 PQO852008:PQO852016 PGS852008:PGS852016 OWW852008:OWW852016 ONA852008:ONA852016 ODE852008:ODE852016 NTI852008:NTI852016 NJM852008:NJM852016 MZQ852008:MZQ852016 MPU852008:MPU852016 MFY852008:MFY852016 LWC852008:LWC852016 LMG852008:LMG852016 LCK852008:LCK852016 KSO852008:KSO852016 KIS852008:KIS852016 JYW852008:JYW852016 JPA852008:JPA852016 JFE852008:JFE852016 IVI852008:IVI852016 ILM852008:ILM852016 IBQ852008:IBQ852016 HRU852008:HRU852016 HHY852008:HHY852016 GYC852008:GYC852016 GOG852008:GOG852016 GEK852008:GEK852016 FUO852008:FUO852016 FKS852008:FKS852016 FAW852008:FAW852016 ERA852008:ERA852016 EHE852008:EHE852016 DXI852008:DXI852016 DNM852008:DNM852016 DDQ852008:DDQ852016 CTU852008:CTU852016 CJY852008:CJY852016 CAC852008:CAC852016 BQG852008:BQG852016 BGK852008:BGK852016 AWO852008:AWO852016 AMS852008:AMS852016 ACW852008:ACW852016 TA852008:TA852016 JE852008:JE852016 C852008:C852016 WVQ786472:WVQ786480 WLU786472:WLU786480 WBY786472:WBY786480 VSC786472:VSC786480 VIG786472:VIG786480 UYK786472:UYK786480 UOO786472:UOO786480 UES786472:UES786480 TUW786472:TUW786480 TLA786472:TLA786480 TBE786472:TBE786480 SRI786472:SRI786480 SHM786472:SHM786480 RXQ786472:RXQ786480 RNU786472:RNU786480 RDY786472:RDY786480 QUC786472:QUC786480 QKG786472:QKG786480 QAK786472:QAK786480 PQO786472:PQO786480 PGS786472:PGS786480 OWW786472:OWW786480 ONA786472:ONA786480 ODE786472:ODE786480 NTI786472:NTI786480 NJM786472:NJM786480 MZQ786472:MZQ786480 MPU786472:MPU786480 MFY786472:MFY786480 LWC786472:LWC786480 LMG786472:LMG786480 LCK786472:LCK786480 KSO786472:KSO786480 KIS786472:KIS786480 JYW786472:JYW786480 JPA786472:JPA786480 JFE786472:JFE786480 IVI786472:IVI786480 ILM786472:ILM786480 IBQ786472:IBQ786480 HRU786472:HRU786480 HHY786472:HHY786480 GYC786472:GYC786480 GOG786472:GOG786480 GEK786472:GEK786480 FUO786472:FUO786480 FKS786472:FKS786480 FAW786472:FAW786480 ERA786472:ERA786480 EHE786472:EHE786480 DXI786472:DXI786480 DNM786472:DNM786480 DDQ786472:DDQ786480 CTU786472:CTU786480 CJY786472:CJY786480 CAC786472:CAC786480 BQG786472:BQG786480 BGK786472:BGK786480 AWO786472:AWO786480 AMS786472:AMS786480 ACW786472:ACW786480 TA786472:TA786480 JE786472:JE786480 C786472:C786480 WVQ720936:WVQ720944 WLU720936:WLU720944 WBY720936:WBY720944 VSC720936:VSC720944 VIG720936:VIG720944 UYK720936:UYK720944 UOO720936:UOO720944 UES720936:UES720944 TUW720936:TUW720944 TLA720936:TLA720944 TBE720936:TBE720944 SRI720936:SRI720944 SHM720936:SHM720944 RXQ720936:RXQ720944 RNU720936:RNU720944 RDY720936:RDY720944 QUC720936:QUC720944 QKG720936:QKG720944 QAK720936:QAK720944 PQO720936:PQO720944 PGS720936:PGS720944 OWW720936:OWW720944 ONA720936:ONA720944 ODE720936:ODE720944 NTI720936:NTI720944 NJM720936:NJM720944 MZQ720936:MZQ720944 MPU720936:MPU720944 MFY720936:MFY720944 LWC720936:LWC720944 LMG720936:LMG720944 LCK720936:LCK720944 KSO720936:KSO720944 KIS720936:KIS720944 JYW720936:JYW720944 JPA720936:JPA720944 JFE720936:JFE720944 IVI720936:IVI720944 ILM720936:ILM720944 IBQ720936:IBQ720944 HRU720936:HRU720944 HHY720936:HHY720944 GYC720936:GYC720944 GOG720936:GOG720944 GEK720936:GEK720944 FUO720936:FUO720944 FKS720936:FKS720944 FAW720936:FAW720944 ERA720936:ERA720944 EHE720936:EHE720944 DXI720936:DXI720944 DNM720936:DNM720944 DDQ720936:DDQ720944 CTU720936:CTU720944 CJY720936:CJY720944 CAC720936:CAC720944 BQG720936:BQG720944 BGK720936:BGK720944 AWO720936:AWO720944 AMS720936:AMS720944 ACW720936:ACW720944 TA720936:TA720944 JE720936:JE720944 C720936:C720944 WVQ655400:WVQ655408 WLU655400:WLU655408 WBY655400:WBY655408 VSC655400:VSC655408 VIG655400:VIG655408 UYK655400:UYK655408 UOO655400:UOO655408 UES655400:UES655408 TUW655400:TUW655408 TLA655400:TLA655408 TBE655400:TBE655408 SRI655400:SRI655408 SHM655400:SHM655408 RXQ655400:RXQ655408 RNU655400:RNU655408 RDY655400:RDY655408 QUC655400:QUC655408 QKG655400:QKG655408 QAK655400:QAK655408 PQO655400:PQO655408 PGS655400:PGS655408 OWW655400:OWW655408 ONA655400:ONA655408 ODE655400:ODE655408 NTI655400:NTI655408 NJM655400:NJM655408 MZQ655400:MZQ655408 MPU655400:MPU655408 MFY655400:MFY655408 LWC655400:LWC655408 LMG655400:LMG655408 LCK655400:LCK655408 KSO655400:KSO655408 KIS655400:KIS655408 JYW655400:JYW655408 JPA655400:JPA655408 JFE655400:JFE655408 IVI655400:IVI655408 ILM655400:ILM655408 IBQ655400:IBQ655408 HRU655400:HRU655408 HHY655400:HHY655408 GYC655400:GYC655408 GOG655400:GOG655408 GEK655400:GEK655408 FUO655400:FUO655408 FKS655400:FKS655408 FAW655400:FAW655408 ERA655400:ERA655408 EHE655400:EHE655408 DXI655400:DXI655408 DNM655400:DNM655408 DDQ655400:DDQ655408 CTU655400:CTU655408 CJY655400:CJY655408 CAC655400:CAC655408 BQG655400:BQG655408 BGK655400:BGK655408 AWO655400:AWO655408 AMS655400:AMS655408 ACW655400:ACW655408 TA655400:TA655408 JE655400:JE655408 C655400:C655408 WVQ589864:WVQ589872 WLU589864:WLU589872 WBY589864:WBY589872 VSC589864:VSC589872 VIG589864:VIG589872 UYK589864:UYK589872 UOO589864:UOO589872 UES589864:UES589872 TUW589864:TUW589872 TLA589864:TLA589872 TBE589864:TBE589872 SRI589864:SRI589872 SHM589864:SHM589872 RXQ589864:RXQ589872 RNU589864:RNU589872 RDY589864:RDY589872 QUC589864:QUC589872 QKG589864:QKG589872 QAK589864:QAK589872 PQO589864:PQO589872 PGS589864:PGS589872 OWW589864:OWW589872 ONA589864:ONA589872 ODE589864:ODE589872 NTI589864:NTI589872 NJM589864:NJM589872 MZQ589864:MZQ589872 MPU589864:MPU589872 MFY589864:MFY589872 LWC589864:LWC589872 LMG589864:LMG589872 LCK589864:LCK589872 KSO589864:KSO589872 KIS589864:KIS589872 JYW589864:JYW589872 JPA589864:JPA589872 JFE589864:JFE589872 IVI589864:IVI589872 ILM589864:ILM589872 IBQ589864:IBQ589872 HRU589864:HRU589872 HHY589864:HHY589872 GYC589864:GYC589872 GOG589864:GOG589872 GEK589864:GEK589872 FUO589864:FUO589872 FKS589864:FKS589872 FAW589864:FAW589872 ERA589864:ERA589872 EHE589864:EHE589872 DXI589864:DXI589872 DNM589864:DNM589872 DDQ589864:DDQ589872 CTU589864:CTU589872 CJY589864:CJY589872 CAC589864:CAC589872 BQG589864:BQG589872 BGK589864:BGK589872 AWO589864:AWO589872 AMS589864:AMS589872 ACW589864:ACW589872 TA589864:TA589872 JE589864:JE589872 C589864:C589872 WVQ524328:WVQ524336 WLU524328:WLU524336 WBY524328:WBY524336 VSC524328:VSC524336 VIG524328:VIG524336 UYK524328:UYK524336 UOO524328:UOO524336 UES524328:UES524336 TUW524328:TUW524336 TLA524328:TLA524336 TBE524328:TBE524336 SRI524328:SRI524336 SHM524328:SHM524336 RXQ524328:RXQ524336 RNU524328:RNU524336 RDY524328:RDY524336 QUC524328:QUC524336 QKG524328:QKG524336 QAK524328:QAK524336 PQO524328:PQO524336 PGS524328:PGS524336 OWW524328:OWW524336 ONA524328:ONA524336 ODE524328:ODE524336 NTI524328:NTI524336 NJM524328:NJM524336 MZQ524328:MZQ524336 MPU524328:MPU524336 MFY524328:MFY524336 LWC524328:LWC524336 LMG524328:LMG524336 LCK524328:LCK524336 KSO524328:KSO524336 KIS524328:KIS524336 JYW524328:JYW524336 JPA524328:JPA524336 JFE524328:JFE524336 IVI524328:IVI524336 ILM524328:ILM524336 IBQ524328:IBQ524336 HRU524328:HRU524336 HHY524328:HHY524336 GYC524328:GYC524336 GOG524328:GOG524336 GEK524328:GEK524336 FUO524328:FUO524336 FKS524328:FKS524336 FAW524328:FAW524336 ERA524328:ERA524336 EHE524328:EHE524336 DXI524328:DXI524336 DNM524328:DNM524336 DDQ524328:DDQ524336 CTU524328:CTU524336 CJY524328:CJY524336 CAC524328:CAC524336 BQG524328:BQG524336 BGK524328:BGK524336 AWO524328:AWO524336 AMS524328:AMS524336 ACW524328:ACW524336 TA524328:TA524336 JE524328:JE524336 C524328:C524336 WVQ458792:WVQ458800 WLU458792:WLU458800 WBY458792:WBY458800 VSC458792:VSC458800 VIG458792:VIG458800 UYK458792:UYK458800 UOO458792:UOO458800 UES458792:UES458800 TUW458792:TUW458800 TLA458792:TLA458800 TBE458792:TBE458800 SRI458792:SRI458800 SHM458792:SHM458800 RXQ458792:RXQ458800 RNU458792:RNU458800 RDY458792:RDY458800 QUC458792:QUC458800 QKG458792:QKG458800 QAK458792:QAK458800 PQO458792:PQO458800 PGS458792:PGS458800 OWW458792:OWW458800 ONA458792:ONA458800 ODE458792:ODE458800 NTI458792:NTI458800 NJM458792:NJM458800 MZQ458792:MZQ458800 MPU458792:MPU458800 MFY458792:MFY458800 LWC458792:LWC458800 LMG458792:LMG458800 LCK458792:LCK458800 KSO458792:KSO458800 KIS458792:KIS458800 JYW458792:JYW458800 JPA458792:JPA458800 JFE458792:JFE458800 IVI458792:IVI458800 ILM458792:ILM458800 IBQ458792:IBQ458800 HRU458792:HRU458800 HHY458792:HHY458800 GYC458792:GYC458800 GOG458792:GOG458800 GEK458792:GEK458800 FUO458792:FUO458800 FKS458792:FKS458800 FAW458792:FAW458800 ERA458792:ERA458800 EHE458792:EHE458800 DXI458792:DXI458800 DNM458792:DNM458800 DDQ458792:DDQ458800 CTU458792:CTU458800 CJY458792:CJY458800 CAC458792:CAC458800 BQG458792:BQG458800 BGK458792:BGK458800 AWO458792:AWO458800 AMS458792:AMS458800 ACW458792:ACW458800 TA458792:TA458800 JE458792:JE458800 C458792:C458800 WVQ393256:WVQ393264 WLU393256:WLU393264 WBY393256:WBY393264 VSC393256:VSC393264 VIG393256:VIG393264 UYK393256:UYK393264 UOO393256:UOO393264 UES393256:UES393264 TUW393256:TUW393264 TLA393256:TLA393264 TBE393256:TBE393264 SRI393256:SRI393264 SHM393256:SHM393264 RXQ393256:RXQ393264 RNU393256:RNU393264 RDY393256:RDY393264 QUC393256:QUC393264 QKG393256:QKG393264 QAK393256:QAK393264 PQO393256:PQO393264 PGS393256:PGS393264 OWW393256:OWW393264 ONA393256:ONA393264 ODE393256:ODE393264 NTI393256:NTI393264 NJM393256:NJM393264 MZQ393256:MZQ393264 MPU393256:MPU393264 MFY393256:MFY393264 LWC393256:LWC393264 LMG393256:LMG393264 LCK393256:LCK393264 KSO393256:KSO393264 KIS393256:KIS393264 JYW393256:JYW393264 JPA393256:JPA393264 JFE393256:JFE393264 IVI393256:IVI393264 ILM393256:ILM393264 IBQ393256:IBQ393264 HRU393256:HRU393264 HHY393256:HHY393264 GYC393256:GYC393264 GOG393256:GOG393264 GEK393256:GEK393264 FUO393256:FUO393264 FKS393256:FKS393264 FAW393256:FAW393264 ERA393256:ERA393264 EHE393256:EHE393264 DXI393256:DXI393264 DNM393256:DNM393264 DDQ393256:DDQ393264 CTU393256:CTU393264 CJY393256:CJY393264 CAC393256:CAC393264 BQG393256:BQG393264 BGK393256:BGK393264 AWO393256:AWO393264 AMS393256:AMS393264 ACW393256:ACW393264 TA393256:TA393264 JE393256:JE393264 C393256:C393264 WVQ327720:WVQ327728 WLU327720:WLU327728 WBY327720:WBY327728 VSC327720:VSC327728 VIG327720:VIG327728 UYK327720:UYK327728 UOO327720:UOO327728 UES327720:UES327728 TUW327720:TUW327728 TLA327720:TLA327728 TBE327720:TBE327728 SRI327720:SRI327728 SHM327720:SHM327728 RXQ327720:RXQ327728 RNU327720:RNU327728 RDY327720:RDY327728 QUC327720:QUC327728 QKG327720:QKG327728 QAK327720:QAK327728 PQO327720:PQO327728 PGS327720:PGS327728 OWW327720:OWW327728 ONA327720:ONA327728 ODE327720:ODE327728 NTI327720:NTI327728 NJM327720:NJM327728 MZQ327720:MZQ327728 MPU327720:MPU327728 MFY327720:MFY327728 LWC327720:LWC327728 LMG327720:LMG327728 LCK327720:LCK327728 KSO327720:KSO327728 KIS327720:KIS327728 JYW327720:JYW327728 JPA327720:JPA327728 JFE327720:JFE327728 IVI327720:IVI327728 ILM327720:ILM327728 IBQ327720:IBQ327728 HRU327720:HRU327728 HHY327720:HHY327728 GYC327720:GYC327728 GOG327720:GOG327728 GEK327720:GEK327728 FUO327720:FUO327728 FKS327720:FKS327728 FAW327720:FAW327728 ERA327720:ERA327728 EHE327720:EHE327728 DXI327720:DXI327728 DNM327720:DNM327728 DDQ327720:DDQ327728 CTU327720:CTU327728 CJY327720:CJY327728 CAC327720:CAC327728 BQG327720:BQG327728 BGK327720:BGK327728 AWO327720:AWO327728 AMS327720:AMS327728 ACW327720:ACW327728 TA327720:TA327728 JE327720:JE327728 C327720:C327728 WVQ262184:WVQ262192 WLU262184:WLU262192 WBY262184:WBY262192 VSC262184:VSC262192 VIG262184:VIG262192 UYK262184:UYK262192 UOO262184:UOO262192 UES262184:UES262192 TUW262184:TUW262192 TLA262184:TLA262192 TBE262184:TBE262192 SRI262184:SRI262192 SHM262184:SHM262192 RXQ262184:RXQ262192 RNU262184:RNU262192 RDY262184:RDY262192 QUC262184:QUC262192 QKG262184:QKG262192 QAK262184:QAK262192 PQO262184:PQO262192 PGS262184:PGS262192 OWW262184:OWW262192 ONA262184:ONA262192 ODE262184:ODE262192 NTI262184:NTI262192 NJM262184:NJM262192 MZQ262184:MZQ262192 MPU262184:MPU262192 MFY262184:MFY262192 LWC262184:LWC262192 LMG262184:LMG262192 LCK262184:LCK262192 KSO262184:KSO262192 KIS262184:KIS262192 JYW262184:JYW262192 JPA262184:JPA262192 JFE262184:JFE262192 IVI262184:IVI262192 ILM262184:ILM262192 IBQ262184:IBQ262192 HRU262184:HRU262192 HHY262184:HHY262192 GYC262184:GYC262192 GOG262184:GOG262192 GEK262184:GEK262192 FUO262184:FUO262192 FKS262184:FKS262192 FAW262184:FAW262192 ERA262184:ERA262192 EHE262184:EHE262192 DXI262184:DXI262192 DNM262184:DNM262192 DDQ262184:DDQ262192 CTU262184:CTU262192 CJY262184:CJY262192 CAC262184:CAC262192 BQG262184:BQG262192 BGK262184:BGK262192 AWO262184:AWO262192 AMS262184:AMS262192 ACW262184:ACW262192 TA262184:TA262192 JE262184:JE262192 C262184:C262192 WVQ196648:WVQ196656 WLU196648:WLU196656 WBY196648:WBY196656 VSC196648:VSC196656 VIG196648:VIG196656 UYK196648:UYK196656 UOO196648:UOO196656 UES196648:UES196656 TUW196648:TUW196656 TLA196648:TLA196656 TBE196648:TBE196656 SRI196648:SRI196656 SHM196648:SHM196656 RXQ196648:RXQ196656 RNU196648:RNU196656 RDY196648:RDY196656 QUC196648:QUC196656 QKG196648:QKG196656 QAK196648:QAK196656 PQO196648:PQO196656 PGS196648:PGS196656 OWW196648:OWW196656 ONA196648:ONA196656 ODE196648:ODE196656 NTI196648:NTI196656 NJM196648:NJM196656 MZQ196648:MZQ196656 MPU196648:MPU196656 MFY196648:MFY196656 LWC196648:LWC196656 LMG196648:LMG196656 LCK196648:LCK196656 KSO196648:KSO196656 KIS196648:KIS196656 JYW196648:JYW196656 JPA196648:JPA196656 JFE196648:JFE196656 IVI196648:IVI196656 ILM196648:ILM196656 IBQ196648:IBQ196656 HRU196648:HRU196656 HHY196648:HHY196656 GYC196648:GYC196656 GOG196648:GOG196656 GEK196648:GEK196656 FUO196648:FUO196656 FKS196648:FKS196656 FAW196648:FAW196656 ERA196648:ERA196656 EHE196648:EHE196656 DXI196648:DXI196656 DNM196648:DNM196656 DDQ196648:DDQ196656 CTU196648:CTU196656 CJY196648:CJY196656 CAC196648:CAC196656 BQG196648:BQG196656 BGK196648:BGK196656 AWO196648:AWO196656 AMS196648:AMS196656 ACW196648:ACW196656 TA196648:TA196656 JE196648:JE196656 C196648:C196656 WVQ131112:WVQ131120 WLU131112:WLU131120 WBY131112:WBY131120 VSC131112:VSC131120 VIG131112:VIG131120 UYK131112:UYK131120 UOO131112:UOO131120 UES131112:UES131120 TUW131112:TUW131120 TLA131112:TLA131120 TBE131112:TBE131120 SRI131112:SRI131120 SHM131112:SHM131120 RXQ131112:RXQ131120 RNU131112:RNU131120 RDY131112:RDY131120 QUC131112:QUC131120 QKG131112:QKG131120 QAK131112:QAK131120 PQO131112:PQO131120 PGS131112:PGS131120 OWW131112:OWW131120 ONA131112:ONA131120 ODE131112:ODE131120 NTI131112:NTI131120 NJM131112:NJM131120 MZQ131112:MZQ131120 MPU131112:MPU131120 MFY131112:MFY131120 LWC131112:LWC131120 LMG131112:LMG131120 LCK131112:LCK131120 KSO131112:KSO131120 KIS131112:KIS131120 JYW131112:JYW131120 JPA131112:JPA131120 JFE131112:JFE131120 IVI131112:IVI131120 ILM131112:ILM131120 IBQ131112:IBQ131120 HRU131112:HRU131120 HHY131112:HHY131120 GYC131112:GYC131120 GOG131112:GOG131120 GEK131112:GEK131120 FUO131112:FUO131120 FKS131112:FKS131120 FAW131112:FAW131120 ERA131112:ERA131120 EHE131112:EHE131120 DXI131112:DXI131120 DNM131112:DNM131120 DDQ131112:DDQ131120 CTU131112:CTU131120 CJY131112:CJY131120 CAC131112:CAC131120 BQG131112:BQG131120 BGK131112:BGK131120 AWO131112:AWO131120 AMS131112:AMS131120 ACW131112:ACW131120 TA131112:TA131120 JE131112:JE131120 C131112:C131120 WVQ65576:WVQ65584 WLU65576:WLU65584 WBY65576:WBY65584 VSC65576:VSC65584 VIG65576:VIG65584 UYK65576:UYK65584 UOO65576:UOO65584 UES65576:UES65584 TUW65576:TUW65584 TLA65576:TLA65584 TBE65576:TBE65584 SRI65576:SRI65584 SHM65576:SHM65584 RXQ65576:RXQ65584 RNU65576:RNU65584 RDY65576:RDY65584 QUC65576:QUC65584 QKG65576:QKG65584 QAK65576:QAK65584 PQO65576:PQO65584 PGS65576:PGS65584 OWW65576:OWW65584 ONA65576:ONA65584 ODE65576:ODE65584 NTI65576:NTI65584 NJM65576:NJM65584 MZQ65576:MZQ65584 MPU65576:MPU65584 MFY65576:MFY65584 LWC65576:LWC65584 LMG65576:LMG65584 LCK65576:LCK65584 KSO65576:KSO65584 KIS65576:KIS65584 JYW65576:JYW65584 JPA65576:JPA65584 JFE65576:JFE65584 IVI65576:IVI65584 ILM65576:ILM65584 IBQ65576:IBQ65584 HRU65576:HRU65584 HHY65576:HHY65584 GYC65576:GYC65584 GOG65576:GOG65584 GEK65576:GEK65584 FUO65576:FUO65584 FKS65576:FKS65584 FAW65576:FAW65584 ERA65576:ERA65584 EHE65576:EHE65584 DXI65576:DXI65584 DNM65576:DNM65584 DDQ65576:DDQ65584 CTU65576:CTU65584 CJY65576:CJY65584 CAC65576:CAC65584 BQG65576:BQG65584 BGK65576:BGK65584 AWO65576:AWO65584 AMS65576:AMS65584 ACW65576:ACW65584 TA65576:TA65584 JE65576:JE65584 C65576:C65584 WVQ40:WVQ48 WLU40:WLU48 WBY40:WBY48 VSC40:VSC48 VIG40:VIG48 UYK40:UYK48 UOO40:UOO48 UES40:UES48 TUW40:TUW48 TLA40:TLA48 TBE40:TBE48 SRI40:SRI48 SHM40:SHM48 RXQ40:RXQ48 RNU40:RNU48 RDY40:RDY48 QUC40:QUC48 QKG40:QKG48 QAK40:QAK48 PQO40:PQO48 PGS40:PGS48 OWW40:OWW48 ONA40:ONA48 ODE40:ODE48 NTI40:NTI48 NJM40:NJM48 MZQ40:MZQ48 MPU40:MPU48 MFY40:MFY48 LWC40:LWC48 LMG40:LMG48 LCK40:LCK48 KSO40:KSO48 KIS40:KIS48 JYW40:JYW48 JPA40:JPA48 JFE40:JFE48 IVI40:IVI48 ILM40:ILM48 IBQ40:IBQ48 HRU40:HRU48 HHY40:HHY48 GYC40:GYC48 GOG40:GOG48 GEK40:GEK48 FUO40:FUO48 FKS40:FKS48 FAW40:FAW48 ERA40:ERA48 EHE40:EHE48 DXI40:DXI48 DNM40:DNM48 DDQ40:DDQ48 CTU40:CTU48 CJY40:CJY48 CAC40:CAC48 BQG40:BQG48 BGK40:BGK48 AWO40:AWO48 AMS40:AMS48 ACW40:ACW48 TA40:TA48 JE40:JE48" xr:uid="{00000000-0002-0000-0800-000000000000}">
      <formula1>INDIRECT($E40)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1er trim</vt:lpstr>
      <vt:lpstr>2do trim</vt:lpstr>
      <vt:lpstr>3er trim</vt:lpstr>
      <vt:lpstr>4to trim</vt:lpstr>
      <vt:lpstr>Puente</vt:lpstr>
      <vt:lpstr>Resumen</vt:lpstr>
      <vt:lpstr>Resumen 3er </vt:lpstr>
      <vt:lpstr>01 PE</vt:lpstr>
      <vt:lpstr>19 PIGA</vt:lpstr>
      <vt:lpstr>22 PINAR</vt:lpstr>
      <vt:lpstr>23 Plan Adquisiciones</vt:lpstr>
      <vt:lpstr>24 PETH</vt:lpstr>
      <vt:lpstr>25 Capacitación</vt:lpstr>
      <vt:lpstr>26 Bienestar</vt:lpstr>
      <vt:lpstr>27 SST</vt:lpstr>
      <vt:lpstr>28 PAAC</vt:lpstr>
      <vt:lpstr>29 PETIC</vt:lpstr>
      <vt:lpstr>30-PSPI</vt:lpstr>
      <vt:lpstr>SIRECI</vt:lpstr>
      <vt:lpstr>'4to trim'!Área_de_impresión</vt:lpstr>
      <vt:lpstr>'4to trim'!Títulos_a_imprimir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Clemencia Triana Luna</dc:creator>
  <cp:lastModifiedBy>Diego Insuasty Mora</cp:lastModifiedBy>
  <cp:lastPrinted>2022-04-25T21:55:15Z</cp:lastPrinted>
  <dcterms:created xsi:type="dcterms:W3CDTF">2021-04-06T12:05:05Z</dcterms:created>
  <dcterms:modified xsi:type="dcterms:W3CDTF">2022-11-01T20:56:45Z</dcterms:modified>
</cp:coreProperties>
</file>