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hidePivotFieldList="1" defaultThemeVersion="166925"/>
  <mc:AlternateContent xmlns:mc="http://schemas.openxmlformats.org/markup-compatibility/2006">
    <mc:Choice Requires="x15">
      <x15ac:absPath xmlns:x15ac="http://schemas.microsoft.com/office/spreadsheetml/2010/11/ac" url="J:\1 TRABAJO OFICINA PLANEACION\1 Planes\Planes 2024\"/>
    </mc:Choice>
  </mc:AlternateContent>
  <xr:revisionPtr revIDLastSave="0" documentId="13_ncr:1_{30A812EA-0D21-4C2C-B84C-B88958892DEA}" xr6:coauthVersionLast="36" xr6:coauthVersionMax="36" xr10:uidLastSave="{00000000-0000-0000-0000-000000000000}"/>
  <bookViews>
    <workbookView xWindow="0" yWindow="0" windowWidth="28800" windowHeight="12225" tabRatio="722" xr2:uid="{00000000-000D-0000-FFFF-FFFF00000000}"/>
  </bookViews>
  <sheets>
    <sheet name="Resumen" sheetId="7" r:id="rId1"/>
    <sheet name="Plan de Acción Institucional" sheetId="1" r:id="rId2"/>
    <sheet name="PINAR " sheetId="4" r:id="rId3"/>
    <sheet name="PAA 2024" sheetId="49" r:id="rId4"/>
    <sheet name="PETH" sheetId="45" r:id="rId5"/>
    <sheet name="Plan Capacitación" sheetId="46" r:id="rId6"/>
    <sheet name="Plan incentivos" sheetId="47" r:id="rId7"/>
    <sheet name="PSST" sheetId="43" r:id="rId8"/>
    <sheet name="PAAC" sheetId="42" r:id="rId9"/>
    <sheet name="PETI" sheetId="39" r:id="rId10"/>
    <sheet name="Riesgos de Seguridad" sheetId="41" r:id="rId11"/>
    <sheet name="Seguridad y Privacidad" sheetId="40" r:id="rId12"/>
    <sheet name="Seguimiento PAI" sheetId="3" state="hidden" r:id="rId13"/>
    <sheet name="Listas" sheetId="2" state="hidden" r:id="rId14"/>
  </sheets>
  <definedNames>
    <definedName name="_xlnm._FilterDatabase" localSheetId="3" hidden="1">'PAA 2024'!$A$7:$Q$19</definedName>
    <definedName name="_xlnm._FilterDatabase" localSheetId="8" hidden="1">PAAC!$A$5:$I$5</definedName>
    <definedName name="_xlnm._FilterDatabase" localSheetId="1" hidden="1">'Plan de Acción Institucional'!$B$7:$AB$22</definedName>
    <definedName name="_xlnm._FilterDatabase" localSheetId="6" hidden="1">'Plan incentivos'!$B$9:$K$18</definedName>
    <definedName name="_xlnm._FilterDatabase" localSheetId="0" hidden="1">Resumen!#REF!</definedName>
    <definedName name="_xlnm.Print_Area" localSheetId="8">PAAC!$B$1:$H$31</definedName>
    <definedName name="_xlnm.Print_Area" localSheetId="5">'Plan Capacitación'!$B$1:$T$22</definedName>
    <definedName name="_xlnm.Print_Area" localSheetId="1">'Plan de Acción Institucional'!$K$1:$AB$22</definedName>
    <definedName name="_xlnm.Print_Area" localSheetId="7">PSST!$A$2:$U$54</definedName>
    <definedName name="_xlnm.Print_Area" localSheetId="0">Resumen!$A$1:$F$21</definedName>
    <definedName name="_xlnm.Print_Titles" localSheetId="8">PAAC!$1:$5</definedName>
    <definedName name="_xlnm.Print_Titles" localSheetId="5">'Plan Capacitación'!$1:$9</definedName>
    <definedName name="_xlnm.Print_Titles" localSheetId="1">'Plan de Acción Institucional'!$1:$7</definedName>
    <definedName name="_xlnm.Print_Titles" localSheetId="7">PSST!$10:$13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47" l="1"/>
  <c r="T18" i="47" s="1"/>
  <c r="R18" i="47"/>
  <c r="G18" i="47"/>
  <c r="S17" i="47"/>
  <c r="T17" i="47" s="1"/>
  <c r="R17" i="47"/>
  <c r="G17" i="47"/>
  <c r="S16" i="47"/>
  <c r="T16" i="47" s="1"/>
  <c r="R16" i="47"/>
  <c r="G16" i="47"/>
  <c r="S15" i="47"/>
  <c r="T15" i="47" s="1"/>
  <c r="R15" i="47"/>
  <c r="G15" i="47"/>
  <c r="S14" i="47"/>
  <c r="T14" i="47" s="1"/>
  <c r="R14" i="47"/>
  <c r="G14" i="47"/>
  <c r="S13" i="47"/>
  <c r="T13" i="47" s="1"/>
  <c r="R13" i="47"/>
  <c r="G13" i="47"/>
  <c r="S12" i="47"/>
  <c r="T12" i="47" s="1"/>
  <c r="R12" i="47"/>
  <c r="G12" i="47"/>
  <c r="S11" i="47"/>
  <c r="T11" i="47" s="1"/>
  <c r="R11" i="47"/>
  <c r="G11" i="47"/>
  <c r="S10" i="47"/>
  <c r="T10" i="47" s="1"/>
  <c r="R10" i="47"/>
  <c r="G10" i="47"/>
  <c r="G19" i="47" s="1"/>
  <c r="G22" i="46"/>
  <c r="R21" i="46"/>
  <c r="S21" i="46" s="1"/>
  <c r="T21" i="46" s="1"/>
  <c r="R20" i="46"/>
  <c r="S20" i="46" s="1"/>
  <c r="T20" i="46" s="1"/>
  <c r="S19" i="46"/>
  <c r="T19" i="46" s="1"/>
  <c r="R19" i="46"/>
  <c r="R18" i="46"/>
  <c r="S18" i="46" s="1"/>
  <c r="T18" i="46" s="1"/>
  <c r="R17" i="46"/>
  <c r="S17" i="46" s="1"/>
  <c r="T17" i="46" s="1"/>
  <c r="R16" i="46"/>
  <c r="S16" i="46" s="1"/>
  <c r="T16" i="46" s="1"/>
  <c r="S15" i="46"/>
  <c r="T15" i="46" s="1"/>
  <c r="R15" i="46"/>
  <c r="R14" i="46"/>
  <c r="S14" i="46" s="1"/>
  <c r="T14" i="46" s="1"/>
  <c r="R13" i="46"/>
  <c r="S13" i="46" s="1"/>
  <c r="T13" i="46" s="1"/>
  <c r="R12" i="46"/>
  <c r="S12" i="46" s="1"/>
  <c r="T12" i="46" s="1"/>
  <c r="S11" i="46"/>
  <c r="T11" i="46" s="1"/>
  <c r="R11" i="46"/>
  <c r="R10" i="46"/>
  <c r="S10" i="46" s="1"/>
  <c r="T10" i="46" s="1"/>
  <c r="AI28" i="45"/>
  <c r="AH28" i="45"/>
  <c r="AF28" i="45"/>
  <c r="AE28" i="45"/>
  <c r="AD28" i="45"/>
  <c r="AA28" i="45"/>
  <c r="Z28" i="45"/>
  <c r="W28" i="45"/>
  <c r="V28" i="45"/>
  <c r="AF27" i="45"/>
  <c r="R27" i="45"/>
  <c r="S27" i="45" s="1"/>
  <c r="Q27" i="45"/>
  <c r="G27" i="45"/>
  <c r="AF26" i="45"/>
  <c r="R26" i="45"/>
  <c r="S26" i="45" s="1"/>
  <c r="Q26" i="45"/>
  <c r="G26" i="45"/>
  <c r="AF25" i="45"/>
  <c r="R25" i="45"/>
  <c r="S25" i="45" s="1"/>
  <c r="Q25" i="45"/>
  <c r="G25" i="45"/>
  <c r="AF24" i="45"/>
  <c r="R24" i="45"/>
  <c r="S24" i="45" s="1"/>
  <c r="Q24" i="45"/>
  <c r="G24" i="45"/>
  <c r="AF23" i="45"/>
  <c r="R23" i="45"/>
  <c r="S23" i="45" s="1"/>
  <c r="Q23" i="45"/>
  <c r="G23" i="45"/>
  <c r="AF22" i="45"/>
  <c r="R22" i="45"/>
  <c r="S22" i="45" s="1"/>
  <c r="Q22" i="45"/>
  <c r="G22" i="45"/>
  <c r="AF21" i="45"/>
  <c r="R21" i="45"/>
  <c r="S21" i="45" s="1"/>
  <c r="Q21" i="45"/>
  <c r="G21" i="45"/>
  <c r="AF20" i="45"/>
  <c r="R20" i="45"/>
  <c r="S20" i="45" s="1"/>
  <c r="Q20" i="45"/>
  <c r="G20" i="45"/>
  <c r="AF19" i="45"/>
  <c r="R19" i="45"/>
  <c r="S19" i="45" s="1"/>
  <c r="Q19" i="45"/>
  <c r="G19" i="45"/>
  <c r="AF18" i="45"/>
  <c r="R18" i="45"/>
  <c r="S18" i="45" s="1"/>
  <c r="Q18" i="45"/>
  <c r="G18" i="45"/>
  <c r="AJ17" i="45"/>
  <c r="AF17" i="45"/>
  <c r="R17" i="45"/>
  <c r="S17" i="45" s="1"/>
  <c r="Q17" i="45"/>
  <c r="G17" i="45"/>
  <c r="AJ16" i="45"/>
  <c r="AF16" i="45"/>
  <c r="X16" i="45"/>
  <c r="R16" i="45"/>
  <c r="S16" i="45" s="1"/>
  <c r="Q16" i="45"/>
  <c r="G16" i="45"/>
  <c r="AJ15" i="45"/>
  <c r="AF15" i="45"/>
  <c r="X15" i="45"/>
  <c r="R15" i="45"/>
  <c r="S15" i="45" s="1"/>
  <c r="Q15" i="45"/>
  <c r="G15" i="45"/>
  <c r="AJ14" i="45"/>
  <c r="AF14" i="45"/>
  <c r="X14" i="45"/>
  <c r="R14" i="45"/>
  <c r="S14" i="45" s="1"/>
  <c r="Q14" i="45"/>
  <c r="G14" i="45"/>
  <c r="AJ13" i="45"/>
  <c r="AF13" i="45"/>
  <c r="X13" i="45"/>
  <c r="R13" i="45"/>
  <c r="S13" i="45" s="1"/>
  <c r="Q13" i="45"/>
  <c r="G13" i="45"/>
  <c r="AJ12" i="45"/>
  <c r="AF12" i="45"/>
  <c r="X12" i="45"/>
  <c r="R12" i="45"/>
  <c r="S12" i="45" s="1"/>
  <c r="Q12" i="45"/>
  <c r="G12" i="45"/>
  <c r="AJ11" i="45"/>
  <c r="AF11" i="45"/>
  <c r="X11" i="45"/>
  <c r="R11" i="45"/>
  <c r="S11" i="45" s="1"/>
  <c r="Q11" i="45"/>
  <c r="G11" i="45"/>
  <c r="AJ10" i="45"/>
  <c r="AF10" i="45"/>
  <c r="X10" i="45"/>
  <c r="R10" i="45"/>
  <c r="S10" i="45" s="1"/>
  <c r="Q10" i="45"/>
  <c r="G10" i="45"/>
  <c r="G28" i="45" s="1"/>
  <c r="T22" i="46" l="1"/>
  <c r="S28" i="45"/>
  <c r="T19" i="47"/>
  <c r="X17" i="45"/>
  <c r="X28" i="45" s="1"/>
  <c r="X18" i="45"/>
  <c r="X19" i="45"/>
  <c r="X20" i="45"/>
  <c r="X21" i="45"/>
  <c r="X22" i="45"/>
  <c r="X23" i="45"/>
  <c r="X24" i="45"/>
  <c r="X25" i="45"/>
  <c r="X26" i="45"/>
  <c r="X27" i="45"/>
  <c r="AB10" i="45"/>
  <c r="AB11" i="45"/>
  <c r="AB12" i="45"/>
  <c r="AB13" i="45"/>
  <c r="AB14" i="45"/>
  <c r="AB15" i="45"/>
  <c r="AB16" i="45"/>
  <c r="AB17" i="45"/>
  <c r="AB18" i="45"/>
  <c r="AB19" i="45"/>
  <c r="AB20" i="45"/>
  <c r="AB21" i="45"/>
  <c r="AB22" i="45"/>
  <c r="AB23" i="45"/>
  <c r="AB24" i="45"/>
  <c r="AB25" i="45"/>
  <c r="AB26" i="45"/>
  <c r="AB27" i="45"/>
  <c r="AJ18" i="45"/>
  <c r="AJ28" i="45" s="1"/>
  <c r="AJ19" i="45"/>
  <c r="AJ20" i="45"/>
  <c r="AJ21" i="45"/>
  <c r="AJ22" i="45"/>
  <c r="AJ23" i="45"/>
  <c r="AJ24" i="45"/>
  <c r="AJ25" i="45"/>
  <c r="AJ26" i="45"/>
  <c r="AJ27" i="45"/>
  <c r="P22" i="1"/>
  <c r="P9" i="1"/>
  <c r="P10" i="1"/>
  <c r="P11" i="1"/>
  <c r="P12" i="1"/>
  <c r="P13" i="1"/>
  <c r="P14" i="1"/>
  <c r="P15" i="1"/>
  <c r="P16" i="1"/>
  <c r="P17" i="1"/>
  <c r="P18" i="1"/>
  <c r="P19" i="1"/>
  <c r="P20" i="1"/>
  <c r="P21" i="1"/>
  <c r="P8" i="1"/>
  <c r="AB28" i="45" l="1"/>
  <c r="H13" i="41"/>
  <c r="H17" i="4"/>
  <c r="P39" i="43"/>
  <c r="P44" i="43" s="1"/>
  <c r="O39" i="43"/>
  <c r="O44" i="43" s="1"/>
  <c r="N39" i="43"/>
  <c r="N44" i="43" s="1"/>
  <c r="M39" i="43"/>
  <c r="M44" i="43" s="1"/>
  <c r="L39" i="43"/>
  <c r="L44" i="43" s="1"/>
  <c r="K39" i="43"/>
  <c r="K44" i="43" s="1"/>
  <c r="J39" i="43"/>
  <c r="J44" i="43" s="1"/>
  <c r="I39" i="43"/>
  <c r="I44" i="43" s="1"/>
  <c r="H39" i="43"/>
  <c r="H44" i="43" s="1"/>
  <c r="G39" i="43"/>
  <c r="G44" i="43" s="1"/>
  <c r="F39" i="43"/>
  <c r="F44" i="43" s="1"/>
  <c r="E39" i="43"/>
  <c r="Q39" i="43" s="1"/>
  <c r="P38" i="43"/>
  <c r="P43" i="43" s="1"/>
  <c r="P45" i="43" s="1"/>
  <c r="O38" i="43"/>
  <c r="O43" i="43" s="1"/>
  <c r="O45" i="43" s="1"/>
  <c r="N38" i="43"/>
  <c r="N43" i="43" s="1"/>
  <c r="N45" i="43" s="1"/>
  <c r="M38" i="43"/>
  <c r="M43" i="43" s="1"/>
  <c r="M45" i="43" s="1"/>
  <c r="L38" i="43"/>
  <c r="L43" i="43" s="1"/>
  <c r="K38" i="43"/>
  <c r="K43" i="43" s="1"/>
  <c r="J38" i="43"/>
  <c r="J43" i="43" s="1"/>
  <c r="I38" i="43"/>
  <c r="I43" i="43" s="1"/>
  <c r="H38" i="43"/>
  <c r="H43" i="43" s="1"/>
  <c r="H45" i="43" s="1"/>
  <c r="G38" i="43"/>
  <c r="G43" i="43" s="1"/>
  <c r="G45" i="43" s="1"/>
  <c r="F38" i="43"/>
  <c r="F43" i="43" s="1"/>
  <c r="F45" i="43" s="1"/>
  <c r="E38" i="43"/>
  <c r="Q38" i="43" s="1"/>
  <c r="Q36" i="43"/>
  <c r="Q34" i="43"/>
  <c r="Q32" i="43"/>
  <c r="Q30" i="43"/>
  <c r="Q28" i="43"/>
  <c r="Q26" i="43"/>
  <c r="Q24" i="43"/>
  <c r="Q22" i="43"/>
  <c r="Q20" i="43"/>
  <c r="Q18" i="43"/>
  <c r="Q16" i="43"/>
  <c r="Q14" i="43"/>
  <c r="R14" i="43" l="1"/>
  <c r="J45" i="43"/>
  <c r="K45" i="43"/>
  <c r="I45" i="43"/>
  <c r="L45" i="43"/>
  <c r="E43" i="43"/>
  <c r="E44" i="43"/>
  <c r="Q44" i="43" s="1"/>
  <c r="E51" i="43" l="1"/>
  <c r="Q43" i="43"/>
  <c r="Q45" i="43" s="1"/>
  <c r="E45" i="43"/>
  <c r="H12" i="40" l="1"/>
  <c r="H13" i="40"/>
  <c r="H14" i="40"/>
  <c r="H15" i="40"/>
  <c r="H16" i="40"/>
  <c r="H17" i="40"/>
  <c r="H18" i="40"/>
  <c r="H19" i="40"/>
  <c r="H20" i="40"/>
  <c r="H11" i="40"/>
  <c r="H12" i="39" l="1"/>
  <c r="H13" i="39"/>
  <c r="H14" i="39"/>
  <c r="H15" i="39"/>
  <c r="H16" i="39"/>
  <c r="H17" i="39"/>
  <c r="H18" i="39"/>
  <c r="H19" i="39"/>
  <c r="H20" i="39"/>
  <c r="H21" i="39"/>
  <c r="H22" i="39"/>
  <c r="H23" i="39"/>
  <c r="H24" i="39"/>
  <c r="H11" i="39"/>
  <c r="P13" i="41"/>
  <c r="N13" i="41"/>
  <c r="M13" i="41"/>
  <c r="L13" i="41"/>
  <c r="K13" i="41"/>
  <c r="X12" i="41"/>
  <c r="O12" i="41"/>
  <c r="X11" i="41"/>
  <c r="O11" i="41"/>
  <c r="O13" i="41" l="1"/>
  <c r="Y12" i="41"/>
  <c r="Z12" i="41" s="1"/>
  <c r="Y11" i="41"/>
  <c r="Z11" i="41" s="1"/>
  <c r="Z13" i="41" s="1"/>
  <c r="H25" i="39"/>
  <c r="X13" i="41"/>
  <c r="P21" i="40"/>
  <c r="N21" i="40"/>
  <c r="M21" i="40"/>
  <c r="L21" i="40"/>
  <c r="K21" i="40"/>
  <c r="O19" i="40"/>
  <c r="O18" i="40"/>
  <c r="O17" i="40"/>
  <c r="O16" i="40"/>
  <c r="O15" i="40"/>
  <c r="O14" i="40"/>
  <c r="O13" i="40"/>
  <c r="X12" i="40"/>
  <c r="O12" i="40"/>
  <c r="X11" i="40"/>
  <c r="O11" i="40"/>
  <c r="X21" i="40" l="1"/>
  <c r="Y12" i="40"/>
  <c r="Z12" i="40" s="1"/>
  <c r="O21" i="40"/>
  <c r="Y11" i="40"/>
  <c r="Z11" i="40" s="1"/>
  <c r="O14" i="39"/>
  <c r="O15" i="39"/>
  <c r="O16" i="39"/>
  <c r="O17" i="39"/>
  <c r="O18" i="39"/>
  <c r="O19" i="39"/>
  <c r="O20" i="39"/>
  <c r="O21" i="39"/>
  <c r="O22" i="39"/>
  <c r="O23" i="39"/>
  <c r="O24" i="39"/>
  <c r="O12" i="39"/>
  <c r="O13" i="39"/>
  <c r="O11" i="39"/>
  <c r="P25" i="39"/>
  <c r="N25" i="39"/>
  <c r="M25" i="39"/>
  <c r="L25" i="39"/>
  <c r="K25" i="39"/>
  <c r="X12" i="39"/>
  <c r="X11" i="39"/>
  <c r="X12" i="4"/>
  <c r="Y12" i="4"/>
  <c r="Z12" i="4" s="1"/>
  <c r="X13" i="4"/>
  <c r="Y13" i="4"/>
  <c r="Z13" i="4" s="1"/>
  <c r="X14" i="4"/>
  <c r="Y14" i="4" s="1"/>
  <c r="Z14" i="4" s="1"/>
  <c r="X15" i="4"/>
  <c r="Y15" i="4" s="1"/>
  <c r="Z15" i="4" s="1"/>
  <c r="X16" i="4"/>
  <c r="Y16" i="4" s="1"/>
  <c r="Z16" i="4" s="1"/>
  <c r="Z21" i="40" l="1"/>
  <c r="Y11" i="39"/>
  <c r="Z11" i="39" s="1"/>
  <c r="O25" i="39"/>
  <c r="Y12" i="39"/>
  <c r="Z12" i="39" s="1"/>
  <c r="X25" i="39"/>
  <c r="D18" i="7" l="1"/>
  <c r="D17" i="7"/>
  <c r="Z25" i="39"/>
  <c r="D16" i="7" s="1"/>
  <c r="L17" i="4" l="1"/>
  <c r="M17" i="4"/>
  <c r="N17" i="4"/>
  <c r="K17" i="4"/>
  <c r="Z11" i="1"/>
  <c r="AA11" i="1" s="1"/>
  <c r="Z13" i="1"/>
  <c r="AA13" i="1" s="1"/>
  <c r="Z15" i="1"/>
  <c r="AA15" i="1" s="1"/>
  <c r="Z16" i="1"/>
  <c r="AA16" i="1" s="1"/>
  <c r="Z17" i="1"/>
  <c r="AA17" i="1" s="1"/>
  <c r="Z19" i="1"/>
  <c r="AA19" i="1" s="1"/>
  <c r="Z20" i="1"/>
  <c r="AA20" i="1" s="1"/>
  <c r="P17" i="4"/>
  <c r="X11" i="4"/>
  <c r="T12" i="3"/>
  <c r="Y12" i="3" s="1"/>
  <c r="Z12" i="3" s="1"/>
  <c r="O17" i="4" l="1"/>
  <c r="AB11" i="1"/>
  <c r="Y11" i="4"/>
  <c r="Z11" i="4" s="1"/>
  <c r="F17" i="7"/>
  <c r="AB20" i="1"/>
  <c r="Z8" i="1"/>
  <c r="AA8" i="1" s="1"/>
  <c r="AB8" i="1" s="1"/>
  <c r="AB13" i="1"/>
  <c r="AB19" i="1"/>
  <c r="AB17" i="1"/>
  <c r="AB16" i="1"/>
  <c r="AB15" i="1"/>
  <c r="E12" i="7"/>
  <c r="X17" i="4"/>
  <c r="D10" i="7"/>
  <c r="G17" i="7" l="1"/>
  <c r="E13" i="7"/>
  <c r="F18" i="7"/>
  <c r="F11" i="7"/>
  <c r="E17" i="7"/>
  <c r="Z17" i="4"/>
  <c r="Z12" i="1" s="1"/>
  <c r="AA12" i="1" s="1"/>
  <c r="AB12" i="1" s="1"/>
  <c r="G12" i="7"/>
  <c r="F12" i="7"/>
  <c r="E18" i="7"/>
  <c r="G18" i="7"/>
  <c r="G10" i="7"/>
  <c r="F10" i="7"/>
  <c r="E10" i="7"/>
  <c r="G11" i="7" l="1"/>
  <c r="E11" i="7"/>
  <c r="G13" i="7"/>
  <c r="D9" i="7"/>
  <c r="F9" i="7" s="1"/>
  <c r="Z14" i="1"/>
  <c r="AA14" i="1" s="1"/>
  <c r="AB14" i="1" s="1"/>
  <c r="F14" i="7"/>
  <c r="F13" i="7"/>
  <c r="E16" i="7"/>
  <c r="G16" i="7"/>
  <c r="F16" i="7"/>
  <c r="Z10" i="1"/>
  <c r="D15" i="7" s="1"/>
  <c r="G14" i="7" l="1"/>
  <c r="E14" i="7"/>
  <c r="G9" i="7"/>
  <c r="E9" i="7"/>
  <c r="AA10" i="1"/>
  <c r="AB10" i="1" s="1"/>
  <c r="F15" i="7"/>
  <c r="G15" i="7"/>
  <c r="E15" i="7"/>
  <c r="Z18" i="1"/>
  <c r="AA18" i="1" s="1"/>
  <c r="AB18" i="1" s="1"/>
  <c r="AB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TM2</author>
  </authors>
  <commentList>
    <comment ref="A11" authorId="0" shapeId="0" xr:uid="{BA21B1A0-C4D6-4933-9D7C-7830CE7D3B46}">
      <text>
        <r>
          <rPr>
            <b/>
            <u/>
            <sz val="10"/>
            <color indexed="81"/>
            <rFont val="Tahoma"/>
            <family val="2"/>
          </rPr>
          <t>NUMERALES CORRESPONDIENTES AL PHVA</t>
        </r>
        <r>
          <rPr>
            <b/>
            <sz val="9"/>
            <color indexed="81"/>
            <rFont val="Tahoma"/>
            <family val="2"/>
          </rPr>
          <t xml:space="preserve">
PLANEAR:</t>
        </r>
        <r>
          <rPr>
            <sz val="9"/>
            <color indexed="81"/>
            <rFont val="Tahoma"/>
            <family val="2"/>
          </rPr>
          <t xml:space="preserve"> 
NUMERAL 1.1.1 Hasta 2.11.1 
</t>
        </r>
        <r>
          <rPr>
            <b/>
            <sz val="9"/>
            <color indexed="81"/>
            <rFont val="Tahoma"/>
            <family val="2"/>
          </rPr>
          <t xml:space="preserve">HACER:
</t>
        </r>
        <r>
          <rPr>
            <sz val="9"/>
            <color indexed="81"/>
            <rFont val="Tahoma"/>
            <family val="2"/>
          </rPr>
          <t xml:space="preserve">NUMERAL3.1.1 Hasta 5.1.2
</t>
        </r>
        <r>
          <rPr>
            <b/>
            <sz val="9"/>
            <color indexed="81"/>
            <rFont val="Tahoma"/>
            <family val="2"/>
          </rPr>
          <t>VERIFICAR:</t>
        </r>
        <r>
          <rPr>
            <sz val="9"/>
            <color indexed="81"/>
            <rFont val="Tahoma"/>
            <family val="2"/>
          </rPr>
          <t xml:space="preserve"> 
NUMERAL 6.1.1 Hasta 6.1.4
</t>
        </r>
        <r>
          <rPr>
            <b/>
            <sz val="9"/>
            <color indexed="81"/>
            <rFont val="Tahoma"/>
            <family val="2"/>
          </rPr>
          <t xml:space="preserve">ACTUAR:
</t>
        </r>
        <r>
          <rPr>
            <sz val="9"/>
            <color indexed="81"/>
            <rFont val="Tahoma"/>
            <family val="2"/>
          </rPr>
          <t>NUMERAL 6.1.1 Hasta 6.1.4</t>
        </r>
      </text>
    </comment>
  </commentList>
</comments>
</file>

<file path=xl/sharedStrings.xml><?xml version="1.0" encoding="utf-8"?>
<sst xmlns="http://schemas.openxmlformats.org/spreadsheetml/2006/main" count="1470" uniqueCount="780">
  <si>
    <t>ARTICULACION</t>
  </si>
  <si>
    <t>DESCRIPCIÓN DE LAS ACTIVIDADES</t>
  </si>
  <si>
    <t xml:space="preserve">Objetivo de Desarrollo Sostenible </t>
  </si>
  <si>
    <t>Dimensión de MIPG</t>
  </si>
  <si>
    <t>Politica de MIPG</t>
  </si>
  <si>
    <t xml:space="preserve">Proceso asociado </t>
  </si>
  <si>
    <t xml:space="preserve">Recursos </t>
  </si>
  <si>
    <t>Actividad</t>
  </si>
  <si>
    <t>Responsable</t>
  </si>
  <si>
    <t>Fecha programada</t>
  </si>
  <si>
    <t>Meta</t>
  </si>
  <si>
    <t>Cumplimiento (%)</t>
  </si>
  <si>
    <t>Meta 2023</t>
  </si>
  <si>
    <t>Políticas de Gestión y Desempeño Institucional</t>
  </si>
  <si>
    <t>1. Planeación Institucional</t>
  </si>
  <si>
    <t>2. Gestión presupuestal y eficiencia del gasto público</t>
  </si>
  <si>
    <t>3. Talento humano</t>
  </si>
  <si>
    <t>4. Integridad</t>
  </si>
  <si>
    <t>5. Transparencia, acceso a la información pública y lucha contra la corrupción</t>
  </si>
  <si>
    <t>6. Fortalecimiento organizacional y simplificación de procesos</t>
  </si>
  <si>
    <t>7. Servicio al ciudadano</t>
  </si>
  <si>
    <t>8. Participación ciudadana en la gestión pública</t>
  </si>
  <si>
    <t>9. Racionalización de trámites</t>
  </si>
  <si>
    <t>14. Gestión del conocimiento y la innovación</t>
  </si>
  <si>
    <t>Transformaciones</t>
  </si>
  <si>
    <t>Seguridad humana y justicia social</t>
  </si>
  <si>
    <t>Derecho humano a la alimentación</t>
  </si>
  <si>
    <t>Convergencia regional</t>
  </si>
  <si>
    <t>Ordenamiento del territorio alrededor del agua y justicia ambiental</t>
  </si>
  <si>
    <t>Internacionalización, transformación productiva para la vida y acción climática</t>
  </si>
  <si>
    <t>Colombia Potencia Mundial de la vida</t>
  </si>
  <si>
    <t>Bases del Plan Nacional de Desarrollo</t>
  </si>
  <si>
    <t>Objetivos estratégicos 2023-2026</t>
  </si>
  <si>
    <t>Indicadores</t>
  </si>
  <si>
    <t>Perspectiva plan estratégico 2023-2026</t>
  </si>
  <si>
    <t>Cumplir el 100% el plan
anual de adquisiciones</t>
  </si>
  <si>
    <t>Fortalecer la gestión
Documental</t>
  </si>
  <si>
    <t>Mitigar los impactos
ambientales asociados a
la actividad industrial a
través del uso adecuado
de los recursos.</t>
  </si>
  <si>
    <t>Cumplir 100% el plan de acción PETI formulado para cada vigencia</t>
  </si>
  <si>
    <t>Porcentaje de avance del Plan Estratégico de Tecnologías de la Información y las Comunicaciones - PETI</t>
  </si>
  <si>
    <t>Porcentaje de avance del Plan Estratégico de Talento Humano</t>
  </si>
  <si>
    <t>Porcentaje de avance del Plan de Seguridad y Privacidad de la Información</t>
  </si>
  <si>
    <t>Porcentaje de avance de las actividades del Plan anticorrupción y de atención al ciudadano</t>
  </si>
  <si>
    <t xml:space="preserve">Porcentaje de ejecución del plan anual de adquisiciones. </t>
  </si>
  <si>
    <t>Porcentaje de avance en la actualización del plan institucional de archivos PINAR</t>
  </si>
  <si>
    <t>Porcentaje de avance del plan de tratamiento de riesgos de seguridad y privacidad de la información.</t>
  </si>
  <si>
    <t>Porcentaje ejecución presupuestal de ingresos</t>
  </si>
  <si>
    <t>Fortalecer la gestión de Tecnologías de la Información y las Comunicaciones</t>
  </si>
  <si>
    <t>4 Aprendizaje y crecimiento</t>
  </si>
  <si>
    <t>2 Clientes</t>
  </si>
  <si>
    <t>1 Financiera</t>
  </si>
  <si>
    <t>3 Procesos</t>
  </si>
  <si>
    <t>Identificar y priorizar por importancia estratégica las necesidades de formación, aprendizaje y entrenamiento.</t>
  </si>
  <si>
    <t>Subgerencia Administrativa y Financiera</t>
  </si>
  <si>
    <t>Subgerencia Administrativa y Financiera
(Compras)</t>
  </si>
  <si>
    <t>Oficina de sistemas e Informática</t>
  </si>
  <si>
    <t>Subgerencia Administrativa y financiera (Talento Humano)</t>
  </si>
  <si>
    <t>Cumplir 100% el Plan de Seguridad y Privacidad de la Información</t>
  </si>
  <si>
    <t>Subgerencia Administrativa y Financiera (Talento Humano)</t>
  </si>
  <si>
    <t>Subgerencia Administrativa y financiera (Grupo Gestión documental y Activos Fijos)</t>
  </si>
  <si>
    <t>Plan Institucional de Archivos de la Entidad -PINAR</t>
  </si>
  <si>
    <t>Cumplir 100% el plan de trabajo proyectado para la vigencia, para fortalecer la gestión documental de la empresa</t>
  </si>
  <si>
    <t>No. Actividad</t>
  </si>
  <si>
    <t>Descripción de la actividad</t>
  </si>
  <si>
    <t>Evidencia</t>
  </si>
  <si>
    <t>Indicador de la actividad</t>
  </si>
  <si>
    <t>Fórmula de cálculo</t>
  </si>
  <si>
    <t>Unidad de medida</t>
  </si>
  <si>
    <t>Fecha inicio Actividad</t>
  </si>
  <si>
    <t>Fecha fin Actividad</t>
  </si>
  <si>
    <t>I TRIM</t>
  </si>
  <si>
    <t>II TRIM</t>
  </si>
  <si>
    <t>III TRIM</t>
  </si>
  <si>
    <t>IV TRIM</t>
  </si>
  <si>
    <t>Total Año</t>
  </si>
  <si>
    <t>Metas de la actividad</t>
  </si>
  <si>
    <t>Número</t>
  </si>
  <si>
    <t>1. Talento Humano</t>
  </si>
  <si>
    <t>2. Direccionamiento Estratégico</t>
  </si>
  <si>
    <t>3. Gestión con valores para resultados</t>
  </si>
  <si>
    <t>4. Evaluación de Resultados</t>
  </si>
  <si>
    <t>5. Información y comunicación</t>
  </si>
  <si>
    <t>6. Gestión del conocimiento</t>
  </si>
  <si>
    <t>7. Control Interno</t>
  </si>
  <si>
    <t>Dimensiones MIPG</t>
  </si>
  <si>
    <t>Avance total Año</t>
  </si>
  <si>
    <t xml:space="preserve"> I TRIM 
avance</t>
  </si>
  <si>
    <t xml:space="preserve"> II TRIM 
avance</t>
  </si>
  <si>
    <t>II TRIM 
avance</t>
  </si>
  <si>
    <t>IV TRIM 
avance</t>
  </si>
  <si>
    <t>Avance cuantitativo</t>
  </si>
  <si>
    <t>Resultado alcanzado I trimestre</t>
  </si>
  <si>
    <t>Resultado alcanzado II trimestre</t>
  </si>
  <si>
    <t>Resultado alcanzado III trimestre</t>
  </si>
  <si>
    <t>Resultado alcanzado VI trimestre</t>
  </si>
  <si>
    <t>Avance cualitativo</t>
  </si>
  <si>
    <t>Avance ponderado 
(%)</t>
  </si>
  <si>
    <t>Ponderador</t>
  </si>
  <si>
    <t>Peso pocentual</t>
  </si>
  <si>
    <t>FUID actualizados</t>
  </si>
  <si>
    <t xml:space="preserve">Sumatoria  de FUID actualizados </t>
  </si>
  <si>
    <t xml:space="preserve">Capacitación realizada </t>
  </si>
  <si>
    <t>Sumatoria capacitaciones realizadas</t>
  </si>
  <si>
    <t>Cumplimiento de los requisitos legales establecidos para SST</t>
  </si>
  <si>
    <t>Sumatoria de los requisitos legales revisados</t>
  </si>
  <si>
    <t>Requesitos legales revisados</t>
  </si>
  <si>
    <t>Documento con el autoevaluación realizado</t>
  </si>
  <si>
    <t>1. Plan Institucional de Archivos de la Entidad -PINAR</t>
  </si>
  <si>
    <t>2. Plan Anual de Adquisiciones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</si>
  <si>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</si>
  <si>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</si>
  <si>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</si>
  <si>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</si>
  <si>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</si>
  <si>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 PETI</t>
  </si>
  <si>
    <t>11. Plan de Tratamiento de Riesgos de Seguridad y Privacidad de la Información</t>
  </si>
  <si>
    <t>12. Plan de Seguridad y Privacidad de la Información</t>
  </si>
  <si>
    <t>Nota:</t>
  </si>
  <si>
    <t>3. Plan Anual de Vacantes (Conforme la naturaleza de la Entidad y lo establecido en la Ley 909 de 2004 el Plan Anual de Vacantes no es aplicable)</t>
  </si>
  <si>
    <t>4. Plan de Previsión de Recursos Humanos (Conforme la naturaleza de la Entidad y lo establecido en la Ley 909 de 2004 el Plan de Previsión de Recursos Humanos no es aplicable)</t>
  </si>
  <si>
    <t>Peso porcentual</t>
  </si>
  <si>
    <t xml:space="preserve">Diligenciar el autodiagnóstico de la Política de Gestión del Talento Humano </t>
  </si>
  <si>
    <t>Vincular  a la entidad personas con discapacidad (Dec 2011 de  2017)  y jóvenes sin experiencia (Dec. 2365 de 2019), permitirá no solo cumplir los requerimientos del Gobierno, sino contribuir con la responsabilidad social de la entidad.</t>
  </si>
  <si>
    <t xml:space="preserve">Verificar la información cargada en el SIGEP </t>
  </si>
  <si>
    <t>Caracterizar la población trabajadora en cuanto a: género, edad, estado civil, nivel de escolaridad, habilidades,  tiempo de servicio. Número de hijos, trazabilidad de aspectos administrativos, cabezas de familia, fuero sindical,  personas con discapacidad, etc.</t>
  </si>
  <si>
    <t>Brindar inducción y reinducción a todos los Servidores Públicos, aprendices y contratistas de la empresa.</t>
  </si>
  <si>
    <t xml:space="preserve">Contar con un Manual de actividades y roles de cargos de los Trabajadores Oficiales ajustado a las directrices vigentes.  </t>
  </si>
  <si>
    <t>Contar con mecanismos para transferir el conocimiento de los trabajadores que se retiran de la Empresa a quienes continúan vinculados</t>
  </si>
  <si>
    <t>Contar con un mecanismo para medir  la gestión por  resultados de los Trabajadores Oficiales, que permita implementar acciones de mejora y fortalecimiento de la competencia</t>
  </si>
  <si>
    <t xml:space="preserve">Organizar una feria del conocimiento Institucional </t>
  </si>
  <si>
    <t>Conocer la percepción de los servidores acerca de los procesos, estructura y talento humano de la empresa</t>
  </si>
  <si>
    <t xml:space="preserve">Mejorar en 2 puntos porcentuales el grado de madurez de la Gestión del Talento Humano en la Imprenta Nacional </t>
  </si>
  <si>
    <t>Retiro de servidores y contratistas de la página SIGEP</t>
  </si>
  <si>
    <t>Indicadores actualizados y confiables</t>
  </si>
  <si>
    <t>Contar con personal actualizado sobre temas institucionales que permitan la adaptación a la empresa</t>
  </si>
  <si>
    <t xml:space="preserve">Notificar a cada trabajador sus responsabilidades del rol a cargo.  </t>
  </si>
  <si>
    <t xml:space="preserve">Mecanismos implementados para gestionar el conocimiento que dejan los trabajadores  que se desvinculan </t>
  </si>
  <si>
    <t xml:space="preserve">Contar con una herramienta aprobada para la medición de la gestión por resultados </t>
  </si>
  <si>
    <t xml:space="preserve">Realizar una feria del conocimiento institucional </t>
  </si>
  <si>
    <t>Lograr que el clima laboral tenga una favorabilidad del  80% del talento humano</t>
  </si>
  <si>
    <t>Personas que presentaron la DJBR/No. servidores vigentes</t>
  </si>
  <si>
    <t>Personas que diligenciaron el formato / No.  Directivos y contratistas</t>
  </si>
  <si>
    <t>No. registro actualizado / No. de retirados</t>
  </si>
  <si>
    <t xml:space="preserve">No. programas ejecutados / Total de eventos </t>
  </si>
  <si>
    <t>Registros de asistencia</t>
  </si>
  <si>
    <t>Base de datos actualizada</t>
  </si>
  <si>
    <t>No. de trabajadores certificados / Total inscritos</t>
  </si>
  <si>
    <t>No. trabajadores notificados / Total trabajadores</t>
  </si>
  <si>
    <t>Herramienta validada</t>
  </si>
  <si>
    <t xml:space="preserve">Feria realizada </t>
  </si>
  <si>
    <t>Total</t>
  </si>
  <si>
    <t>Descripción de la meta</t>
  </si>
  <si>
    <t>Contar con un Plan de Capacitación  soportado en necesidades que conduzcan al mejoramiento de procesos, el fortalecimiento de la competencia  y el cumplimiento de las metas institucionales</t>
  </si>
  <si>
    <t>Diseñar estrategias orientadas al fortalecimiento de la toma de conciencia</t>
  </si>
  <si>
    <t>Realizar Inducción a todos los nuevos servidores, aprendices y contratistas (apoyo a la gestión).</t>
  </si>
  <si>
    <t>Fomentar las buenas prácticas sobre el servicio a los ciudadanos.</t>
  </si>
  <si>
    <t>Contar con personal seleccionado y capacitado para que aprendan a transmitir el conocimiento y formen técnicamente el personal  sobre su proceso específico.</t>
  </si>
  <si>
    <t>Promover  actividades orientadas a  la Innovación y el Desarrollo</t>
  </si>
  <si>
    <t xml:space="preserve">Plan aprobado para la vigencia </t>
  </si>
  <si>
    <t>Realizar cuatro (4) campañas o eventos orientados a la toma de conciencia</t>
  </si>
  <si>
    <t xml:space="preserve">Fomentar la adaptación a la empresa de los nuevos servidores, aprendices y contratistas </t>
  </si>
  <si>
    <t>Realizar capacitación sobre servicio al cliente</t>
  </si>
  <si>
    <t>Realizar 2 campañas sobre servicio al cliente</t>
  </si>
  <si>
    <t>Servidores capacitados y certificados sobre el Código de integridad</t>
  </si>
  <si>
    <t>Capacitar a los mentores y  desarrollarles habilidades de liderazgo para aprender a transmitir el conocimiento.</t>
  </si>
  <si>
    <t>Realizar 4 campañas  que promuevan la I+D</t>
  </si>
  <si>
    <t xml:space="preserve">No. personas con inducción /No. personas vinculadas y contratistas  </t>
  </si>
  <si>
    <t>Servidores con reinducción / Total Servidores a la fecha</t>
  </si>
  <si>
    <t>Capacitación realizada</t>
  </si>
  <si>
    <t>No. servidores certificados/Total servidores vigentes</t>
  </si>
  <si>
    <t>Mentores entrenados/Total Mentores</t>
  </si>
  <si>
    <t>Grupo Talento Humano</t>
  </si>
  <si>
    <t xml:space="preserve">Grupo Talento humano </t>
  </si>
  <si>
    <t>Grupo Talento Humano / Comunicaciones</t>
  </si>
  <si>
    <t>Grupo Talento Humano/ mejora Continua/ SST/Jefes directos</t>
  </si>
  <si>
    <t>Grupo Talento Humano/ Gerencia</t>
  </si>
  <si>
    <t>Grupo Talento Humano/ Comunicaciones</t>
  </si>
  <si>
    <t>Jefes /Grupo Talento Humano</t>
  </si>
  <si>
    <t>Grupo Talento Humano /Comunicaciones</t>
  </si>
  <si>
    <t>Programas evaluados  eficaces, eficientes y efectivos</t>
  </si>
  <si>
    <t xml:space="preserve">Análisis de la evaluación de necesidades de Capacitación realizada y Plan aprobado </t>
  </si>
  <si>
    <t>Evaluar los programas de capacitación realizados en la INC para garantizar su eficacia, eficiencia y efectividad.</t>
  </si>
  <si>
    <t>Realizar la reinducción a todos los servidores públicos de la entidad</t>
  </si>
  <si>
    <t xml:space="preserve">Propiciar mecanismos de sensibilización que contribuyan a la gestión de los conflictos y  a la prevención del acoso laboral. </t>
  </si>
  <si>
    <t xml:space="preserve">Lograr que todos los servidores conozcan y se certifiquen sobre el Código de Integridad  de la INC e implementar estrategias de socialización sobre los valores éticos </t>
  </si>
  <si>
    <t>Realizar campañas de socialización e interiorización sobre el Código de integridad</t>
  </si>
  <si>
    <t>No. campañas realizadas/No. campañas programadas</t>
  </si>
  <si>
    <t>Garantizar que todos los Servidores y contratistas que ingresan a la empresa diligencien el formato único de hoja de vida y la declaración juramentada de bienes y rentas</t>
  </si>
  <si>
    <t>Contar con información confiable y oportuna sobre indicadores clave como rotación de personal (relación entre ingresos y retiros), movilidad del personal: Encargos, comisión de servicios, reubicaciones,  vacaciones, ausentismo (enfermedad, licencias, permisos), prepensionados y con status de pensión.</t>
  </si>
  <si>
    <t>Bases de datos con registros actualizados de fácil consulta y confiables.</t>
  </si>
  <si>
    <t>Ejecutar el Plan institucional de Capacitación el cual deberá ser ajustado a las estratégicas institucionales</t>
  </si>
  <si>
    <t xml:space="preserve">Ejecutar el Plan institucional de Bienestar e incentivos el cual deberá ser ajustado a las estratégicas institucionales </t>
  </si>
  <si>
    <t>Actualización de las Competencias Laborales de los Trabajadores Oficiales de la empresa (Educación, experiencia y conocimientos) que permita la toma de decisiones</t>
  </si>
  <si>
    <t>Contar con información actualizada y de fácil consulta sobre las competencias Laborales de los Trabajadores Oficiales</t>
  </si>
  <si>
    <t>No. trabajadores que recibieron conocimiento/ Trabajadores con renuncia x pensión</t>
  </si>
  <si>
    <t>Avance del Autodiagnóstico de la Política de Gestión de Talento Humano 2021 / (Porcentaje de Madurez de la gestión de talento Humano +2% )</t>
  </si>
  <si>
    <t>Informe de medición del clima laboral</t>
  </si>
  <si>
    <t>Personas vinculadas (Dec 2011/2017 y 2365/19)</t>
  </si>
  <si>
    <t xml:space="preserve">Identificar las necesidades de bienestar y consolidar estadísticas de los eventos de bienestar </t>
  </si>
  <si>
    <t xml:space="preserve">Contar con un Plan de estimulos  soportado en necesidades  reales de los servidores.  </t>
  </si>
  <si>
    <t xml:space="preserve">Plan aprobado para la aigencia </t>
  </si>
  <si>
    <t>Evaluar los programas de bienestar laboral para identificar la satisfacción de los servidores sobre los incentivos brindados.</t>
  </si>
  <si>
    <t>Lograr que los programas brindados cuenten con un grado de favorabilidad por encima del 90%.</t>
  </si>
  <si>
    <t xml:space="preserve">Incentivar la continuidad y culminación de los estudios de los trabajadores oficiales </t>
  </si>
  <si>
    <t>Lograr que mínimo el 5% de los trabajadores inicien o culminen sus estudios</t>
  </si>
  <si>
    <t>Establecer el proyecto para el uso del programa Servimos con las entidades adscritas al Mininterior</t>
  </si>
  <si>
    <t xml:space="preserve">Incentivar y  promover el uso de la bicicleta </t>
  </si>
  <si>
    <t>Diseñar y desarrollar un programa de prevención y promoción de la salud, orientado al fortalecimiento de la salud</t>
  </si>
  <si>
    <t>Realizara un proyecto para la preparacion para el retiro laboral</t>
  </si>
  <si>
    <t>Grupo Talento Humano/ Comité de Bienestara Social</t>
  </si>
  <si>
    <t>Plan aprobado</t>
  </si>
  <si>
    <t>Programas Evaluados/Programas realizados</t>
  </si>
  <si>
    <t>Contar con estadisticas que permita la toma de decisiones y estructurar el plan de incentivos</t>
  </si>
  <si>
    <t>Evaluación de incentivos con análisis.</t>
  </si>
  <si>
    <t>Trabajadores participantes/Programas propuestos</t>
  </si>
  <si>
    <t>Contar con un 80% de favorabilidad, del proyecto realizado.</t>
  </si>
  <si>
    <t>Trabajadores evaluados</t>
  </si>
  <si>
    <t>Gestionar el
presupuesto de
ingresos y gastos</t>
  </si>
  <si>
    <t xml:space="preserve">Prevenir accidentes de trabajo, mitigar las enfermedades laborales y evitar pérdidas humanas y económicas. </t>
  </si>
  <si>
    <t>Porcentaje de avance del programa de seguridad y salud en el trabajo</t>
  </si>
  <si>
    <t>Ejecutar las actividades del Plan Anticorrupción y de Atención al Ciudadano - PAAC.</t>
  </si>
  <si>
    <t xml:space="preserve">Ejecutar las actividades del Plan Estratégico de Talento Humano </t>
  </si>
  <si>
    <t>Todos los procesos del Sistema de Gestión</t>
  </si>
  <si>
    <t>Porcentaje de avance del Plan institucional de capacitación</t>
  </si>
  <si>
    <t>Porcentaje de avance del Plan de Incentivos Institucionales</t>
  </si>
  <si>
    <t>Gestión Financiera</t>
  </si>
  <si>
    <t>Gestión de adquisiciones y almacén</t>
  </si>
  <si>
    <t>Gestión documental y de activos fijos</t>
  </si>
  <si>
    <t>Gestión del talento humano</t>
  </si>
  <si>
    <t>Gestión de las TIC</t>
  </si>
  <si>
    <t>Seguimiento, evaluación y mejora continua</t>
  </si>
  <si>
    <t>Direccionamiento Estratégico</t>
  </si>
  <si>
    <t>Mejorar la ejecución del programa de adquisiciones de bienes y servicios</t>
  </si>
  <si>
    <t>Cumplir 100% el Plan Anticorrupción y de Atención al Ciudadano - PAAC</t>
  </si>
  <si>
    <t>7 Dimensiones</t>
  </si>
  <si>
    <t>17 Políticas</t>
  </si>
  <si>
    <t>1.     Talento humano</t>
  </si>
  <si>
    <t>1. Gestión estratégica del talento humano</t>
  </si>
  <si>
    <t>2. Integridad</t>
  </si>
  <si>
    <t>3. Planeación institucional</t>
  </si>
  <si>
    <t>4. Gestión presupuestal y eficiencia del gasto público.</t>
  </si>
  <si>
    <t>5. Fortalecimiento institucional y simplificación de procesos</t>
  </si>
  <si>
    <t>6. Gobierno digital, antes gobierno en línea</t>
  </si>
  <si>
    <t>7. Seguridad digital</t>
  </si>
  <si>
    <t>8. Defensa jurídica</t>
  </si>
  <si>
    <t>9. Mejora normativa</t>
  </si>
  <si>
    <t>10. Servicio al ciudadano</t>
  </si>
  <si>
    <t>11. Racionalización de trámites</t>
  </si>
  <si>
    <t>12. Participación ciudadana en la gestión pública.</t>
  </si>
  <si>
    <t>4.    Evaluación para el resultado</t>
  </si>
  <si>
    <t>13. Seguimiento y evaluación del desempeño institucional.</t>
  </si>
  <si>
    <t>5.    Información y comunicación</t>
  </si>
  <si>
    <t>14. Gestión documental</t>
  </si>
  <si>
    <t>15. Transparencia, acceso a la información pública y lucha contra la corrupción.</t>
  </si>
  <si>
    <t>16. Gestión del conocimiento y la innovación.</t>
  </si>
  <si>
    <t>7.    Control interno</t>
  </si>
  <si>
    <t>17. Control interno</t>
  </si>
  <si>
    <t>2.    Direccionamiento Estratégico y Planeación</t>
  </si>
  <si>
    <t>3.    Gestión con Valores para el Resultado</t>
  </si>
  <si>
    <t>6.    Gestión del conocimiento y la innovación</t>
  </si>
  <si>
    <t>10. Gobierno digital</t>
  </si>
  <si>
    <t>11. Seguridad digital</t>
  </si>
  <si>
    <t>12. Defensa jurídica</t>
  </si>
  <si>
    <t>13. Mejora normativa</t>
  </si>
  <si>
    <t>15. Gestión documental</t>
  </si>
  <si>
    <t>16. Gestión de la información estadística</t>
  </si>
  <si>
    <t>17. Seguimiento y evaluación del desempeño institucional</t>
  </si>
  <si>
    <t>18. Control interno</t>
  </si>
  <si>
    <t>19. Compras y contratación</t>
  </si>
  <si>
    <t>Ejecutar el plan para la seguridad y privacidad de la información y el plan para el tratamiento de riesgos de seguridad y privacidad de la información</t>
  </si>
  <si>
    <t xml:space="preserve">Sumatoria de eventos realizados </t>
  </si>
  <si>
    <t>Realizar cuatro (4) campañas de sensibilización anual</t>
  </si>
  <si>
    <t>Sumatoria de campañas realizadas</t>
  </si>
  <si>
    <t>Sumatoria de campañas sobre servicio al cliente realizadas</t>
  </si>
  <si>
    <t>Trabajadores que inicien o culminen sus estudios &gt;= 5%</t>
  </si>
  <si>
    <t>16. Paz, justicia e instituciones sólidas</t>
  </si>
  <si>
    <t>12. Producción y consumo responsables</t>
  </si>
  <si>
    <t>Documento</t>
  </si>
  <si>
    <t>Sumatoria de documentos</t>
  </si>
  <si>
    <t>Plan de Tratamiento de Riesgos de Seguridad y Privacidad de la Información - 2023</t>
  </si>
  <si>
    <t xml:space="preserve">Cumplir 100% del programa de trabajo proyectado o planeado para la vigencia </t>
  </si>
  <si>
    <t>A.3 Incrementar la satisfacción del talento humano,  mejorando el clima organizacional de la empresa.</t>
  </si>
  <si>
    <t xml:space="preserve">Ejecutar las actividades del Plan  incentivos institucionales formulado </t>
  </si>
  <si>
    <t>Cumplir 100% el plan de trabajo proyectado para la vigencia</t>
  </si>
  <si>
    <t>Cumplir 100% el Plan Estratégico de Talento Humano formulado para cada vigencia</t>
  </si>
  <si>
    <t>Cumplir 100% el plan institucional de capacitación planeado para la vigencia.</t>
  </si>
  <si>
    <t>Cumplir 100% el Plan de Incentivos institucionales formulado para cada vigencia</t>
  </si>
  <si>
    <t>Cumplir 100% el plan institucional de gestión ambiental PIGA  proyectado para la
vigencia.</t>
  </si>
  <si>
    <t>Oficicina de Planeación (Grupo Mejora Continua)</t>
  </si>
  <si>
    <t>Porcentaje de avance del PIGA</t>
  </si>
  <si>
    <t>Ejecutar el 100%  el plan de bienestar Social</t>
  </si>
  <si>
    <t xml:space="preserve">Ejecutar el 100%  el plan de Capacitación  </t>
  </si>
  <si>
    <t xml:space="preserve">Lograr la Reinducción  al  100% del personal  </t>
  </si>
  <si>
    <t>Actividades del ministerio con participación de la INC</t>
  </si>
  <si>
    <t xml:space="preserve">Servidores públicos de la INC (funcionarios y contratistas) que se desplazan a la empresa en bicicleta / 25 servidores públicos </t>
  </si>
  <si>
    <t>Cumplir 100% el Plan de incentivos institucionales formulado para cada vigencia</t>
  </si>
  <si>
    <t>Avance Ponderado</t>
  </si>
  <si>
    <t>Meta esperada</t>
  </si>
  <si>
    <t>Cumplimiento esperado %</t>
  </si>
  <si>
    <t>Avance ponderado esperado</t>
  </si>
  <si>
    <t>Eficiencia ponderada</t>
  </si>
  <si>
    <t>Cumplimiento en el periodo evaluado</t>
  </si>
  <si>
    <t>Avance 
I TRIM</t>
  </si>
  <si>
    <t>Plan</t>
  </si>
  <si>
    <t>Por ejecutar</t>
  </si>
  <si>
    <t>Evaluación</t>
  </si>
  <si>
    <t>Tablero de control</t>
  </si>
  <si>
    <t>Participación en programas con las entidades del Sector Interior</t>
  </si>
  <si>
    <t>Promover el autocuidado y la participación de los trabajadores en los programas PyP</t>
  </si>
  <si>
    <t>Grupo Talento Humano / SST</t>
  </si>
  <si>
    <t>Fortalecimiento de los valores éticos</t>
  </si>
  <si>
    <t>Realizar  cinco (5) campañas de socialización conorme los valores institucionales</t>
  </si>
  <si>
    <t>Avance
I TRIM</t>
  </si>
  <si>
    <t>Relación Plan Nacional de Desarrollo (PND)</t>
  </si>
  <si>
    <t>Transformación productiva, internacionalización y acción
climática</t>
  </si>
  <si>
    <t>Avance 
II TRIM</t>
  </si>
  <si>
    <t>Avance 
III TRIM</t>
  </si>
  <si>
    <t>Avance 
IV TRIM</t>
  </si>
  <si>
    <t>Total Avance</t>
  </si>
  <si>
    <t>Monitoreo actividades</t>
  </si>
  <si>
    <t>Yomara</t>
  </si>
  <si>
    <t>Edgar</t>
  </si>
  <si>
    <t>Ricardo</t>
  </si>
  <si>
    <t>Monitoreo Actividades</t>
  </si>
  <si>
    <t>C1. Mejorar la satisfacción de los clientes de la INC.</t>
  </si>
  <si>
    <t>P3. Fortalecer practicas sostenibles y de mejora continua en todos los procesos</t>
  </si>
  <si>
    <t>A2. Modernizar la infraestructura tecnológica de la empresa para suplir las necesidades actuales y futuras</t>
  </si>
  <si>
    <t>A3. Desarrollar las capacidades del talento humano de acuerdo con las necesidades actuales y futuras de la empresa.</t>
  </si>
  <si>
    <t>A4. Incrementar la satisfacción del talento humano de la INC,  mejorando el clima organizacional de la empresa.</t>
  </si>
  <si>
    <t>Cumplir 100% del
 programa de trabajo
proyectado o planeado
para la vigencia</t>
  </si>
  <si>
    <t xml:space="preserve">TOTAL </t>
  </si>
  <si>
    <t>Plan Institucional de Archivos de la Entidad -PINAR - 2024</t>
  </si>
  <si>
    <t>Relación de Asistentes a la Capacitación</t>
  </si>
  <si>
    <t xml:space="preserve">Actualización de los Formatos Únicos de Inventario Documental de las dependencias con TRD aprobadas </t>
  </si>
  <si>
    <t xml:space="preserve">Formato Único de Inventario Documental (FUID) </t>
  </si>
  <si>
    <t xml:space="preserve">Realizar la digitalización de Historias Laborales y documentos que cumplieron su tiempo de retención en el Archivo Central hasta 2,000,000 de imágenes, de acuerdo con los criterios técnicos que contempla la normatividad archivística vigente del AGN </t>
  </si>
  <si>
    <t xml:space="preserve">Cantidad de Imágenes Digitalizadas </t>
  </si>
  <si>
    <t xml:space="preserve">imágenes digitalizadas </t>
  </si>
  <si>
    <t xml:space="preserve">Sumatoria Imágenes Digitalizadas </t>
  </si>
  <si>
    <t>Realizar la adecuación del Archivo Histórico conforme a los lineamientos establecidos en el Acuerdo 049/2000 del AGN</t>
  </si>
  <si>
    <t xml:space="preserve">Registro Fotográfico del Archivo Histórico </t>
  </si>
  <si>
    <t>100% del cumplimiento de los requisitos del Acuerdo 049/2000 AGN</t>
  </si>
  <si>
    <t xml:space="preserve">No. de Actividades Ejecutadas/No. total de actividades programadas </t>
  </si>
  <si>
    <t>Realizar el Saneamiento y desinfección de las áreas de los repositorios como son: Archivo Central, Archivo Histórico y Diario Oficial. Talento Humano y Jurídica</t>
  </si>
  <si>
    <t xml:space="preserve">Certificado de Saneamiento y desinfección </t>
  </si>
  <si>
    <t xml:space="preserve">Desinfecciones realizadas  </t>
  </si>
  <si>
    <t xml:space="preserve">No. Desinfecciones realizadas/No. de Desinfecciones Programadas  </t>
  </si>
  <si>
    <t xml:space="preserve">Realizar capacitaciones de sensibilización y actualización en el proceso de gestión archivística a todos los funcionarios de la Entidad </t>
  </si>
  <si>
    <t xml:space="preserve">Relación de Asistentes a la Capacitación </t>
  </si>
  <si>
    <t xml:space="preserve">Capacitaciones Realizadas </t>
  </si>
  <si>
    <t xml:space="preserve">No. de Capacitaciones Realizadas/Total de Capacitaciones Programadas </t>
  </si>
  <si>
    <t>PLAN DE ACCION INSTITUCIONAL - 2024</t>
  </si>
  <si>
    <t>Meta 2024</t>
  </si>
  <si>
    <t xml:space="preserve"> Plan Estratégico de Tecnologías de la Información y las Comunicaciones - PETI - 2024</t>
  </si>
  <si>
    <t>Actualizar la documentación técnica y funcional para cada unos de los sistemas de información de la entidad y demas procesos de caracterer técnico en las TIC.</t>
  </si>
  <si>
    <t>Actualización del autodiagnóstico de Gobierno Digital.</t>
  </si>
  <si>
    <t>Gestionar y apoyar la identificación de riesgos de seguridad y privacidad de la información, junto con su análisis cualitativo y cuantitativo.</t>
  </si>
  <si>
    <t>Fortalecimiento del data center en tierra para mejorar la administración, almacenamiento, disponibilidad y seguridad de los datos.</t>
  </si>
  <si>
    <t>Modernización de la intranet.</t>
  </si>
  <si>
    <t>Definir un esquema de soporte con niveles de atención (primer, segundo y tercer nivel) a través de un punto único de contacto soportado por una herramienta tecnológica, tipo mesa de servicio que incluya al menos la gestión de problemas.</t>
  </si>
  <si>
    <t>Actualización de la telefonia IP (planta telefonica), mejorando la disponibilidad y facilidad de comunicación.</t>
  </si>
  <si>
    <t>Migración a office 365 brindando seguridad, confianza, acceso a la nube y robustes.</t>
  </si>
  <si>
    <t xml:space="preserve">Actualización de los equipos de computo, con el objetivo de brindar una mayor agilidad de procesos e incremento de la productividad </t>
  </si>
  <si>
    <t>Renovación de la plataforma de seguridad informáticva incluyendo una solución de control de acceso a la red (NAC), que permita un control en el acceso a la información confidencial de la entidad.</t>
  </si>
  <si>
    <t>Implementacion de una carteleria digital que permita una comunicación efectiva y con mayor potencial que las opciones de promocion tradicionales.</t>
  </si>
  <si>
    <t>Documentación actualizada</t>
  </si>
  <si>
    <t>Documentación y soporte conforme vigencia.</t>
  </si>
  <si>
    <t xml:space="preserve">Sumatoria de documentos </t>
  </si>
  <si>
    <t>Implementación de los portales web que brinde Servicios Didigitales de Confianza y Calidad  de conformidad con la normatividad vigente. (diario oficial, museo de artes graficas y portal web).</t>
  </si>
  <si>
    <t>Establecer acuerdos de nivel de servicios SLA   con terceros y acuerdos de nivel de servicio OLA.</t>
  </si>
  <si>
    <t>Dos (2) documentos</t>
  </si>
  <si>
    <t>Un (1)Documento</t>
  </si>
  <si>
    <t>Requerimiento e  Informe de ejecución del proyecto.</t>
  </si>
  <si>
    <t>Modernizar el sistema de accesos, palanqueras y mecanismos de control.</t>
  </si>
  <si>
    <t>Certificado SSL, Divulgación del proyecto</t>
  </si>
  <si>
    <t>Plan de Seguridad y Privacidad de la Información - 2024</t>
  </si>
  <si>
    <t xml:space="preserve">Realizar dos (2) capacitaciones a los colaboradores de la Entidad en temas de seguridad y privacidad de la información </t>
  </si>
  <si>
    <t>Realizar encuesta de satisfacción a los usuarios frente al SGSI al menos una vez al año</t>
  </si>
  <si>
    <t>Realizar una prueba de Ethical Hacking servidores/servicios</t>
  </si>
  <si>
    <t>Realizar monitoreo a las herramientas especializadas de seguridad y establecer acciones de mitigación</t>
  </si>
  <si>
    <t>Ejecutar pruebas de ingeniería social</t>
  </si>
  <si>
    <t>Procedimientos de seguridad y privacidad de la información definidos, aprobados, implementados y actualizados mediante un proceso de mejora continua</t>
  </si>
  <si>
    <t>Revisión de la política o lineamientos definidos y documentados para las copias
de respaldo de la información</t>
  </si>
  <si>
    <t>Capacitaciones a funcionarios realizadas</t>
  </si>
  <si>
    <t>Informe de análisis de la encuesta de satisfacción a los usuarios frente al SGSI</t>
  </si>
  <si>
    <t>Infome de análisis de vulnerabilidades en base a los resultados arrojados por el Ethical Hacking.</t>
  </si>
  <si>
    <t>Procedimientos de seguridad y privacidad de la información</t>
  </si>
  <si>
    <t>Diagnóstico de seguridad y privacidad de la información</t>
  </si>
  <si>
    <t>Acompañar a los procesos institucionales en la identificación, valoración, evaluación y formulación de planes de tratamiento de riesgo de seguridad de la información</t>
  </si>
  <si>
    <t>Actualizar la documentación de analisis de riesgo al menos una vez al año</t>
  </si>
  <si>
    <t>Matriz de riesgo seguridad de la información</t>
  </si>
  <si>
    <t>Documento de análisis cualitativo y cuantitativo de los riesgos de seguridad y privacidad de la información</t>
  </si>
  <si>
    <t>Dos (2) capacitaciones</t>
  </si>
  <si>
    <t>Sumatoria de capacitaciones</t>
  </si>
  <si>
    <t>Correo enviado de la campañas informativas</t>
  </si>
  <si>
    <t>Enviar semestralmente una campaña informativa con temas alusivos a la seguridad de la información</t>
  </si>
  <si>
    <t>Dos (2) campañas</t>
  </si>
  <si>
    <t>Informe semestral de gestión de seguridad de la información</t>
  </si>
  <si>
    <t>Dos (2) informes</t>
  </si>
  <si>
    <t>Un (1) infome</t>
  </si>
  <si>
    <t>Informe de las pruebas de análisis de ingeniería social</t>
  </si>
  <si>
    <t>El inventario de activos de seguridad y privacidad de la información aprobado, clasificado y actualizado mediante un proceso de mejora continua</t>
  </si>
  <si>
    <t xml:space="preserve">Inventario de activos de seguridad y privacidad de la información
</t>
  </si>
  <si>
    <t>Un (1) documento</t>
  </si>
  <si>
    <t>Realizar autodiagnóstico del Modelo de Seguridad y
Privacidad de la Información (MSPI)</t>
  </si>
  <si>
    <t>Cuatro (4)  documentos</t>
  </si>
  <si>
    <t>Documento actualizado y finalizado.</t>
  </si>
  <si>
    <t>Política o líneamiento definido</t>
  </si>
  <si>
    <t>Un (1) Informe de análisis</t>
  </si>
  <si>
    <t>Un (1) procedimiento definido</t>
  </si>
  <si>
    <t>Sumatoria de campañas</t>
  </si>
  <si>
    <t>Sumatoria de informes</t>
  </si>
  <si>
    <t>IMPRENTA NACIONAL DE COLOMBIA</t>
  </si>
  <si>
    <t>PLAN ANTICORRUPCIÓN Y ATENCIÓN AL CIUDADANO 2024</t>
  </si>
  <si>
    <t>COMPONENTE</t>
  </si>
  <si>
    <t>Subcomponente / Procesos</t>
  </si>
  <si>
    <t xml:space="preserve">No. </t>
  </si>
  <si>
    <t>Meta/producto</t>
  </si>
  <si>
    <t>Fecha Programada</t>
  </si>
  <si>
    <t>1. GESTIÓN DE RIESGOS DE CORRUPCIÓN - MAPA DE RIESGOS DE CORRUPCIÓN</t>
  </si>
  <si>
    <t>1. Política de administración de riesgos</t>
  </si>
  <si>
    <t>Revisión y/o ajuste Política Administración de Riesgos de acuerdo a los requerimientos de MIPG y otras normas relacionadas</t>
  </si>
  <si>
    <t xml:space="preserve">Política Administración de Riesgos actualizada </t>
  </si>
  <si>
    <t xml:space="preserve">Grupo Mejora continua </t>
  </si>
  <si>
    <t>2.-Construcción del Mapa de Riesgos de corrupción</t>
  </si>
  <si>
    <t xml:space="preserve">Actualizar el Mapa de Riesgos de Corrupción para  todos los procesos </t>
  </si>
  <si>
    <t>Mapa de riesgos de corrupción actualizado</t>
  </si>
  <si>
    <t xml:space="preserve">Consolidar  y publicar para consulta ciudadana el proyecto de Mapa de Riesgos de corrupción </t>
  </si>
  <si>
    <t>Proyecto de Mapa de riesgos de corrupción consolidado y publicado</t>
  </si>
  <si>
    <t>3.- Consultas y divulgación</t>
  </si>
  <si>
    <t>Publicar en el sitio web en la sección de Transparencia y acceso a información el Mapa de Riesgos de Corrupción</t>
  </si>
  <si>
    <t xml:space="preserve">Mapa de riesgos de corrupción publicado </t>
  </si>
  <si>
    <t>4.- Monitoreo y Revisión</t>
  </si>
  <si>
    <t>Realizar monitoreo y control al mapa de riesgos de corrupción y las medidas para mitigarlos y rendir informe</t>
  </si>
  <si>
    <t xml:space="preserve">Tres (3) informes de monitoreo al Mapa de Riesgos </t>
  </si>
  <si>
    <t>Oficina Asesora de Planeación</t>
  </si>
  <si>
    <t>5.- Seguimiento</t>
  </si>
  <si>
    <t>Realizar seguimiento al Mapa de Riesgos de Corrupción y publicarlo en el sitio web sección de Transparencia y acceso a información</t>
  </si>
  <si>
    <t>Tres (3) seguimientos al Mapa de Riesgos de Corrupción</t>
  </si>
  <si>
    <t>Oficina de Control Interno</t>
  </si>
  <si>
    <t>Presentar el informe de seguimiento en el Comité Institucional de Coordinación de Control Interno</t>
  </si>
  <si>
    <t>Dos (2) Actas de Comité</t>
  </si>
  <si>
    <t>2: RACIONALIZACIÓN DE TRÁMITES</t>
  </si>
  <si>
    <t>1. Otro Procedimiento Administrativo</t>
  </si>
  <si>
    <t>Pagos en línea implementados</t>
  </si>
  <si>
    <t>Subgerente Administrativa y Financiera</t>
  </si>
  <si>
    <t>Realizar monitoreo a Los Otros Procedimientos Administrativos - OPA inscriptos en el SUIT</t>
  </si>
  <si>
    <t>Tres (3) monitoreos a las OPAS</t>
  </si>
  <si>
    <t>3: RENDICIÓN DE CUENTAS</t>
  </si>
  <si>
    <t>1.-Información de Calidad y en lenguaje comprensible</t>
  </si>
  <si>
    <t xml:space="preserve">Publicar información relevante sobre la gestión de la INC,  a través de los medios institucionales (correo, redes sociales, página web) </t>
  </si>
  <si>
    <t>Dos (2) publicaciones en cada cuatrimeste con  información relevante sobre la gestión de la INC</t>
  </si>
  <si>
    <t>Comunicaciones y Oficina de Sistemas</t>
  </si>
  <si>
    <t>Publicar  mensualmente en un lugar visible y publico el Estados Financieros  (Resolución 182/2017 Contaduría General de la Nación).</t>
  </si>
  <si>
    <t>Estados Financieros publicados</t>
  </si>
  <si>
    <t xml:space="preserve">Publicar en la Pagina WEB  el presupuesto general de ingresos y  gastos,  incluyendo sus modificaciones. Art. 9, lit b), Ley 1712 de 2014, Arts.74 y 77 Ley 1474 de 2011. </t>
  </si>
  <si>
    <t>Información publicada</t>
  </si>
  <si>
    <t>2.- Dialogo de doble vía con la Ciudadanía y sus organizaciones</t>
  </si>
  <si>
    <t>Participar en la rendición de cuenta del Sector Interior</t>
  </si>
  <si>
    <t xml:space="preserve">Participación en el evento </t>
  </si>
  <si>
    <t>Gerencia general</t>
  </si>
  <si>
    <t>4: MECANISMOS PARA MEJORAR LA ATENCIÓN AL CIUDADANO</t>
  </si>
  <si>
    <t>2.- Fortalecimiento de los canales de Atención</t>
  </si>
  <si>
    <t>Medir la satisfacción de los clientes y/o usuarios de todas las líneas de negocio de la INC en la vigencia 2023</t>
  </si>
  <si>
    <t>Grupo Mejora Continua</t>
  </si>
  <si>
    <t>Implementar un plan de mejora con base en el análisis de  la Encuesta de Satisfacción del cliente</t>
  </si>
  <si>
    <t>Plan de mejora con base en los resultados de la encuesta de Satisfacción</t>
  </si>
  <si>
    <t>3.- Talento Humano</t>
  </si>
  <si>
    <t xml:space="preserve">Realizar capacitación sobre atención al usuario en temáticas como: lenguaje claro, atención para personas con discapacidad, atención a los grupos poblacionales (Afro, Indígenas, LGTBI) y atención incluyente y uso de lenguaje no sexista </t>
  </si>
  <si>
    <t>Capacitación</t>
  </si>
  <si>
    <t>Garantizar en las jornadas de inducción y reinducción temas sobre lenguaje claro</t>
  </si>
  <si>
    <t>Jornada de inducción y reinducción con temas sobre lenguaje claro</t>
  </si>
  <si>
    <t>5.-Relacionamiento con el Ciudadano</t>
  </si>
  <si>
    <t xml:space="preserve">Implementar un plan de mejora con base en el análisis de PQRSD </t>
  </si>
  <si>
    <t>Plan de mejora con base en los informes de PQRSD implementado</t>
  </si>
  <si>
    <t>Grupo Gestión documental</t>
  </si>
  <si>
    <t xml:space="preserve">Gestionar una campaña de promoción del Museo de Artes Gráficas a través de la Pagina WEB y/o Redes sociales </t>
  </si>
  <si>
    <t>Campaña de promoción del Museo de Artes Gráficas a través de la Pagina WEB y/o Redes sociales</t>
  </si>
  <si>
    <t xml:space="preserve">Comunicaciones </t>
  </si>
  <si>
    <t>5: MECANISMOS PARA LA TRANSPARENCIA Y ACCESO A LA INFORMACIÓN</t>
  </si>
  <si>
    <t>1.- Lineamentos de Transparencia Activa</t>
  </si>
  <si>
    <t>Hacer seguimiento a la actualización de SIGEP, de acuerdo a lo establecido en el literal c) del articulo  9 de la Ley 1712 de 2014 y art. 5o  del decreto 103 de 2015</t>
  </si>
  <si>
    <t>Informe cuatrimestral de verificación sobre la información actualizada en SIGEP</t>
  </si>
  <si>
    <t xml:space="preserve">Realizar seguimiento al cumplimiento de los requisitos de la Resolución 1519 de 2020 - Previo al diligenciamiento de ITA
</t>
  </si>
  <si>
    <t>Seguimiento al cumplimiento de los  requisitos de la Resolución 1519 de 2020 - ITA</t>
  </si>
  <si>
    <t xml:space="preserve">Oficina Asesora de planeación </t>
  </si>
  <si>
    <t>Monitorear la publicación de la información precontractual, contractual y pos contractual en SECOP</t>
  </si>
  <si>
    <t>Informe mensual sobre el monitoreo de las publicaciones de todas las fases de contratación  en SECOP</t>
  </si>
  <si>
    <t>Grupo Adquisiciones</t>
  </si>
  <si>
    <t>2.- Lineamentos de Transparencia pasiva</t>
  </si>
  <si>
    <t>Reportar a la Procuraduría de manera oportuna el Índice de Transparencia y Acceso a la Información - ITA</t>
  </si>
  <si>
    <t>Índice de Transparencia y Acceso a la Información - ITA reportado oportunamente</t>
  </si>
  <si>
    <t xml:space="preserve">Oficina Asesora de Planeación - Oficina de Sistemas </t>
  </si>
  <si>
    <t xml:space="preserve">3.- Elaboración de los Instrumentos de Gesión de la Información </t>
  </si>
  <si>
    <t>Actualizar el Inventario de Activos de Información y la Información Clasificada y Reservada una vez el Archivo General de la Nación convalide las RD</t>
  </si>
  <si>
    <t>Inventario de Activos de Información y la Información Clasificada y Reservada actualizada</t>
  </si>
  <si>
    <t>Grupo Gestión Documental</t>
  </si>
  <si>
    <t xml:space="preserve">5.- Monitoreo del Acceso a la Información Pública </t>
  </si>
  <si>
    <t xml:space="preserve"> Elaborar y publicar en el Enlace transparencia el informe unificado de resultados PQRSD</t>
  </si>
  <si>
    <t>Tres (3) informes unificados del resultado de PQRSD publicados</t>
  </si>
  <si>
    <t xml:space="preserve">6. INICIATIVAS ADICIONALES </t>
  </si>
  <si>
    <t>Iniciativas Adicionales</t>
  </si>
  <si>
    <t>Establecer e informar los resultados de la implementación  del Código de Integridad</t>
  </si>
  <si>
    <t>Resultados de implementación  del Código de Integridad establecidos e informados</t>
  </si>
  <si>
    <t>Lograr un  40% de  diligenciamiento de la encuesta de Satisfacción de los clientes del año 2023</t>
  </si>
  <si>
    <t>Grupo Financiera</t>
  </si>
  <si>
    <t>Plan Estratégico de Talento Humano - 2024</t>
  </si>
  <si>
    <t>Gestionar los pagos en línea directamente en la página WEB-PSE.  (Art. 17 decreto 2106/2019)</t>
  </si>
  <si>
    <t>Plan Institucional de Capacitación - 2024</t>
  </si>
  <si>
    <t>Plan de incentivos Institucional - 2024</t>
  </si>
  <si>
    <t xml:space="preserve">PLAN DE TRABAJO 2024 </t>
  </si>
  <si>
    <t xml:space="preserve">1. OBJETIVO </t>
  </si>
  <si>
    <t xml:space="preserve">Cumplir con la política y los objetivos del sistema de gestión de SST </t>
  </si>
  <si>
    <t xml:space="preserve">2. ALCANCE </t>
  </si>
  <si>
    <t>Todas las partes interesadas del sistema de gestión de SST</t>
  </si>
  <si>
    <t>3. METAS</t>
  </si>
  <si>
    <t>Cumplir el 95% de las actividades a desarrollar</t>
  </si>
  <si>
    <t>ITEM</t>
  </si>
  <si>
    <t>Numeral del artículo Decreto 1072 de 2015</t>
  </si>
  <si>
    <t>ACTIVIDAD A DESARROLLAR</t>
  </si>
  <si>
    <t>ENE</t>
  </si>
  <si>
    <t>FEB</t>
  </si>
  <si>
    <t>MAR</t>
  </si>
  <si>
    <t>ABR</t>
  </si>
  <si>
    <t>MAY</t>
  </si>
  <si>
    <t>JUN</t>
  </si>
  <si>
    <t>JUL</t>
  </si>
  <si>
    <t>AGO</t>
  </si>
  <si>
    <t>SEP</t>
  </si>
  <si>
    <t>OCT</t>
  </si>
  <si>
    <t>NOV</t>
  </si>
  <si>
    <t>DIC</t>
  </si>
  <si>
    <t>% Cumplimiento</t>
  </si>
  <si>
    <t>RESPONSABLE</t>
  </si>
  <si>
    <t>RECURSOS</t>
  </si>
  <si>
    <t>OBSERVACIONES</t>
  </si>
  <si>
    <t xml:space="preserve">2.2.4.6.12. Documentación: 
El empleador debe mantener disponibles y debidamente actualizados entre otros, los siguientes documentos:
</t>
  </si>
  <si>
    <t>Revisar y actualizar los documentos si así lo requiren: 
1. Política y objetivos
2. Responsabilidades.
3. Identificación de peligros y evaluación y valoración del riesgo.
4. Informe de las condiciones de salud.
5. Plan de trabajo.
6. Programa de capacitación.
7. Procedimientos e instructivos.
8. Registro de entrega EPP.
9. Registro de entrega de protocolos de seguridad.
10.Soportes de convocatoria de los comites.
11. Reporte y las investigaciones de AT, EL, Incidentes.
12. Plan de emergencias.
13. Programas de vigilancia epidemiológicas.
14. Plan de inspecciones con los registros.
15. Matriz legal.
16. Gestiones adelantadas control de los riesgos prioritarios.</t>
  </si>
  <si>
    <t>P*</t>
  </si>
  <si>
    <t>Responsablede SST</t>
  </si>
  <si>
    <t xml:space="preserve">Recurso Humano;
Equipos de computo;
Impresora;
Papeleria:
Documentos del sistema
</t>
  </si>
  <si>
    <t>1. La política está actualizada.
2. Objetivos pendientes por firma de gerencia.
3. Plan de trabajo firmado, pendiente por informar al COPASST.</t>
  </si>
  <si>
    <t>PLANEAR</t>
  </si>
  <si>
    <t>E*</t>
  </si>
  <si>
    <t xml:space="preserve">2.2.4.6.16. Evaluación inicial:
Se debera realizar con el fin de identificar las prioridades.
Resolución 0312 de 2019, Auto evaluación. </t>
  </si>
  <si>
    <t xml:space="preserve">Hacer la auto evaluación del sistema según los estándares mínimos:
1. Plataforma de la ARL Positiva.
2. Plataforma del Ministerio de Trabajo </t>
  </si>
  <si>
    <t>Representante de SST</t>
  </si>
  <si>
    <t xml:space="preserve">Recurso Humano;
Equipos de computo;
Internet
Papeleria:
Documentos del sistema
</t>
  </si>
  <si>
    <t xml:space="preserve">1. Se hace auto evaluación en la plataforma de Positiva. </t>
  </si>
  <si>
    <t>2.2.4.6.17. Planificación del sistema:
Basado en la auto evaluación y otros datos disponibles que aporten a este propósito.</t>
  </si>
  <si>
    <t>Hacer la planificación del sistema a corto, mediano y largo plazo.</t>
  </si>
  <si>
    <t>2.2.4.6.33. Acciones preventivas y correctivas</t>
  </si>
  <si>
    <t>Definir e implementar acciones preventivas y correctivas necesarias, con base en los resultados de la supervisión y medición de la eficacia del SG, de las auditorias y revisión por la alta dirección.</t>
  </si>
  <si>
    <t xml:space="preserve">Conformar el comité paritario de seguridad y salud en el trabajo COPASST </t>
  </si>
  <si>
    <t>Conformar y promover el funcionamiento (22 DE FEBRERO)
Capacitación del Comité: Obligaciones y responsabilidades; investigación de AT y enfermedad laboral; Inducción del SG INC.</t>
  </si>
  <si>
    <t>Gerencia.
Coordinador del Grupo Talento Humano.
Representante de SST</t>
  </si>
  <si>
    <t xml:space="preserve">Recurso Humano;
Equipos de computo;
Internet
Papeleria:
Resolución.
</t>
  </si>
  <si>
    <t xml:space="preserve">2.2.4.6.11. Capacitación en seguridad y salud en el trabajo. </t>
  </si>
  <si>
    <t xml:space="preserve">Programa revisado y socializado al Copasst
Desarrollar el programa </t>
  </si>
  <si>
    <t>Responsable SST
COPASST</t>
  </si>
  <si>
    <t xml:space="preserve">Recurso Humano;
Equipos de computo;
Internet;
ARL Positiva
Registros de asistencia
Registro de evaluación
</t>
  </si>
  <si>
    <t xml:space="preserve">2.2.4.6.19. Indicadores del sistema </t>
  </si>
  <si>
    <t xml:space="preserve">Definir los indicadores del sistema y hacer la respectiva medición y análisis </t>
  </si>
  <si>
    <t>Responsable SST</t>
  </si>
  <si>
    <t xml:space="preserve">Recurso Humano;
Equipos de computo;
Internet
Papeleria;
Documentos del sistema
</t>
  </si>
  <si>
    <t>2.2.4.6.31. Revisión por la alta dirección.</t>
  </si>
  <si>
    <t>Hacer revisión del sistema de conformidad con las modificaciones de los procesos, resultado de las auditorias, y demas informes que permitan recopilar información sobre su funcionamiento.</t>
  </si>
  <si>
    <t>Gerencia General
Responsable SST</t>
  </si>
  <si>
    <t>2.2.4.6.34. Mejora Continua.</t>
  </si>
  <si>
    <t>Mejorar la eficacia de todas sus actividades y el cumplimiento de sus propositos. Considerar las siguientes fuentes: Objetivos, resultados de intervención de peligros, resultado de auditoria, investigación de AT, EL, incidentes, resultados de los programas de prevención.</t>
  </si>
  <si>
    <t xml:space="preserve">2.2.4.6.24. Medidas de prevención y control.
</t>
  </si>
  <si>
    <t>Entrega de EPP; mantenimiento de instalaciones, equipos y herramientas de acuerdo con los informes de inspección y manuales de uso; Acciones de vigilancia de la salud mediante las evaluaciones médicas y los programas de vigilancia epidemiológica; corregir las condiciones inseguras.</t>
  </si>
  <si>
    <t xml:space="preserve">Calificación de autoevaluación y envio a ARL y  Mintrabajo </t>
  </si>
  <si>
    <t>Rendición de cuentas sobre el desempeño</t>
  </si>
  <si>
    <t xml:space="preserve">Hacer rendición de cuentas de la ejecución del sistema </t>
  </si>
  <si>
    <t>Matriz legal</t>
  </si>
  <si>
    <t>Revisión de matriz según procedimento</t>
  </si>
  <si>
    <t>Técnico SST</t>
  </si>
  <si>
    <t>Documento incluido en la aplicación Kawak</t>
  </si>
  <si>
    <t>1. Se revisa matriz legal enero.</t>
  </si>
  <si>
    <t>TOTAL PROGRAMADO</t>
  </si>
  <si>
    <t>TOTAL EJECUTADO</t>
  </si>
  <si>
    <t>5. MEDICIÓN Y SEGUIMIENTO</t>
  </si>
  <si>
    <t>CUMPLIMIENTO Y EJECUCIÓN DEL PLAN DE MEJORAMIENTO</t>
  </si>
  <si>
    <t>GRAFICA</t>
  </si>
  <si>
    <t>CUMPLIMIENTO DEL PLAN DE MEJORAMIENTO</t>
  </si>
  <si>
    <t>VARIABLES</t>
  </si>
  <si>
    <t>TOTAL</t>
  </si>
  <si>
    <t>FORMULA</t>
  </si>
  <si>
    <t>ACTIVIDADES A DESARROLLAR</t>
  </si>
  <si>
    <t>ACTIVIDADES EJECUTADAS</t>
  </si>
  <si>
    <t>RESULTADO</t>
  </si>
  <si>
    <t>META</t>
  </si>
  <si>
    <t>ANÁLISIS DE DATOS</t>
  </si>
  <si>
    <t>ANDRÉS RENÉ CHAVEZ FERNÁNDEZ</t>
  </si>
  <si>
    <t>JOSÉ HUMBERTO SIERRA ACERO</t>
  </si>
  <si>
    <t>GERENTE GENERAL ( e )</t>
  </si>
  <si>
    <t>JORGE ENRIQUE CLAVIJO DÍAZ</t>
  </si>
  <si>
    <t>RESPONSABLE DE SST</t>
  </si>
  <si>
    <t>COORDINADOR GRUPO TALENTO HUMANO</t>
  </si>
  <si>
    <r>
      <t xml:space="preserve">Cuando se cumpla se marca con 1, en </t>
    </r>
    <r>
      <rPr>
        <b/>
        <sz val="10"/>
        <color indexed="10"/>
        <rFont val="Calibri"/>
        <family val="2"/>
        <scheme val="minor"/>
      </rPr>
      <t>P si es  (Planeado)</t>
    </r>
    <r>
      <rPr>
        <b/>
        <sz val="10"/>
        <color indexed="8"/>
        <rFont val="Calibri"/>
        <family val="2"/>
        <scheme val="minor"/>
      </rPr>
      <t xml:space="preserve"> o con </t>
    </r>
    <r>
      <rPr>
        <sz val="10"/>
        <color indexed="8"/>
        <rFont val="Calibri"/>
        <family val="2"/>
        <scheme val="minor"/>
      </rPr>
      <t xml:space="preserve">1 si es </t>
    </r>
    <r>
      <rPr>
        <b/>
        <sz val="10"/>
        <color indexed="21"/>
        <rFont val="Calibri"/>
        <family val="2"/>
        <scheme val="minor"/>
      </rPr>
      <t>(Ejecutado)</t>
    </r>
    <r>
      <rPr>
        <sz val="10"/>
        <color indexed="21"/>
        <rFont val="Calibri"/>
        <family val="2"/>
        <scheme val="minor"/>
      </rPr>
      <t xml:space="preserve"> </t>
    </r>
  </si>
  <si>
    <r>
      <rPr>
        <u/>
        <sz val="10"/>
        <rFont val="Calibri"/>
        <family val="2"/>
        <scheme val="minor"/>
      </rPr>
      <t>Actividades ejecutadas *100</t>
    </r>
    <r>
      <rPr>
        <sz val="10"/>
        <rFont val="Calibri"/>
        <family val="2"/>
        <scheme val="minor"/>
      </rPr>
      <t xml:space="preserve">
Actividades programadas</t>
    </r>
  </si>
  <si>
    <t>Capacitación sobre la implementación de las Tablas de Retención Documental - TRD</t>
  </si>
  <si>
    <t>Presupuesto aprobado 2024</t>
  </si>
  <si>
    <t>Porcentaje ejecución presupuestal de gastos</t>
  </si>
  <si>
    <t>Lograr una ejecución presupuestal de ingresos sin disponibilidad inicial por valor de $105,714 millones</t>
  </si>
  <si>
    <t>Lograr una ejecución presupuestal de gastos sin disponibilidad inicial por valor de $105,492 millones</t>
  </si>
  <si>
    <t xml:space="preserve">F4. Gestionar costos y gastos </t>
  </si>
  <si>
    <t>F3. Incrementar los ingresos</t>
  </si>
  <si>
    <t>Porcentaje de avance del Plan de Comunicaciones Institucionales</t>
  </si>
  <si>
    <t>Item</t>
  </si>
  <si>
    <t>3. Gestión Estratégica del Talento Humano</t>
  </si>
  <si>
    <t>Comunicaciones</t>
  </si>
  <si>
    <t>Formular y ejecutar el Plan Estratégico Institucional de Comunicaciones</t>
  </si>
  <si>
    <t>Cumplir 100% el Plan de Comunicaciones institucionales formulado para la vigencia</t>
  </si>
  <si>
    <t>Plan de Acción Institucional (Decreto 612 de 2018) 2024</t>
  </si>
  <si>
    <t xml:space="preserve">Vincular a 31 de diciembre de 2024 mínimo dos (2) jóvenes sin experiencia y una (1) persona con discapacidad.  </t>
  </si>
  <si>
    <t>Coordinar lo pertinente para que los servidores públicos presenten la declaración de bienes y rentas entre el 1o. de abril y 1o de mayo</t>
  </si>
  <si>
    <t>Fomentar el uso de la Bicicleta en por lo menos 25 servidores públicos de la INC (funcionarios y contratistas) mensualmente</t>
  </si>
  <si>
    <t>Lograr que el 100% de los  programas hayan sido eficaces, eficientes y efectivos.</t>
  </si>
  <si>
    <t xml:space="preserve">Implementar el proyecto Gestión con Valores:                     Crear la Escuela de Valores "La Imprenta y sus Valores" </t>
  </si>
  <si>
    <t>Estructurar la "Escuela de Valores", identificando el equipo de gestores líderes del proyecto</t>
  </si>
  <si>
    <t>Desarrollo del proyecto</t>
  </si>
  <si>
    <t>Sensibiliacion sobre servicio al cliente "Mi cliente, primero"</t>
  </si>
  <si>
    <t>Con el fin de proceder a completar las columnas: Código UNSPSC, Duración del contrato (intervalo: días, meses, años), Modalidad de selección, Fuente de los recursos, ¿Se requieren vigencias futuras?, Estado de solicitud de vigencias futuras;vea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</si>
  <si>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</si>
  <si>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</si>
  <si>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</si>
  <si>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</si>
  <si>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</si>
  <si>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</si>
  <si>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</si>
  <si>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</si>
  <si>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</si>
  <si>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</si>
  <si>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</si>
  <si>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</si>
  <si>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 xml:space="preserve">Correo electrónico del responsable </t>
  </si>
  <si>
    <t>SUMINISTRO DE AGUA PURIFICADA</t>
  </si>
  <si>
    <t>CCE-11||03</t>
  </si>
  <si>
    <t>andres.chaves@imprenta.gov.co</t>
  </si>
  <si>
    <t>SUMINISTRO DE UTILES DE OFICINA</t>
  </si>
  <si>
    <t>SUMINISTRO DE COMBUSTIBLE AREA ADMINISTRATIVA</t>
  </si>
  <si>
    <t>SERVICIOS DE SEGUROS DE VEHÍCULOS AUTOMOTORES</t>
  </si>
  <si>
    <t xml:space="preserve">SERVICIOS DE SEGUROS DE TRANSPORTE MARÍTIMO, DE AVIACIÓN Y OTROS MEDIOS DE TRANSPORTE </t>
  </si>
  <si>
    <t>SERVICIOS DE SEGUROS PARA TRANSPORTE DE MERCANCÍAS (FLETES)</t>
  </si>
  <si>
    <t>SERVICIOS DE SEGUROS CONTRA INCENDIO, TERREMOTO O SUSTRACCIÓN</t>
  </si>
  <si>
    <t>SERVICIOS DE SEGUROS GENERALES DE RESPONSABILIDAD CIVIL</t>
  </si>
  <si>
    <t>SERVICIOS DE SEGURO OBLIGATORIO DE ACCIDENTES DE TRÁNSITO (SOAT)</t>
  </si>
  <si>
    <t xml:space="preserve">OTROS SERVICIOS DE SEGUROS DISTINTOS DE LOS SEGUROS DE VIDA N.C.P. </t>
  </si>
  <si>
    <t>SERVICIO DE VIGILANCIA DE LA ENTIDAD</t>
  </si>
  <si>
    <t xml:space="preserve">SERVICIO DE ASEO Y CAFETERIA </t>
  </si>
  <si>
    <t>SERVICIO DE MANTENIMIENTO DE VEHÍCULOS DE LA ENTIDAD</t>
  </si>
  <si>
    <t>DIESEL PARA PLANTAS ELECTRICAS</t>
  </si>
  <si>
    <t>SUMINISTRO DE COMBUSTIBLE AREA PRODUCTIVA</t>
  </si>
  <si>
    <t>MÁQUINAS HERRAMIENTAS Y SUS PARTES, PIEZAS Y ACCESORIOS</t>
  </si>
  <si>
    <t>MANTENIMIENTO CUBIERTA TIPO SANDWICH EDIFICO B Y C (3,950 m2) E IMPERMEABILIZACIONES Y REPARACIONES DE CUBIERTA DEL EDIFICIO Y PLAZOLETA</t>
  </si>
  <si>
    <t>MANTENIMIENTO Y ADECUACIÓN TUBERIA Y ACCESORIOS DE 4" PARA EL SISTEMA DE HIDRAULICO DE LA RED DEL SISTEMA CONTRA INCENDIO</t>
  </si>
  <si>
    <t>CONTROL DE PLAGAS Y ROEDORES</t>
  </si>
  <si>
    <t>DOTACIÓN</t>
  </si>
  <si>
    <t>REFRIGERIOS</t>
  </si>
  <si>
    <t>PRENDAS DE VESTIR (EXCEPTO PRENDAS DE PIEL)</t>
  </si>
  <si>
    <t>OTROS PRODUCTOS MINERALES NO METÁLICOS N.C.P.</t>
  </si>
  <si>
    <t xml:space="preserve">SERVICIOS DE EMPLEO --- </t>
  </si>
  <si>
    <t xml:space="preserve">SERVICIOS FUNERARIOS, DE CREMACIÓN Y DE SEPULTURA --- </t>
  </si>
  <si>
    <t>Recarga y mantenimiento de extintores; pintura de dos extintore</t>
  </si>
  <si>
    <t>Apoyo profesional a las lineas de negocio</t>
  </si>
  <si>
    <t>Gastos para la unidad de negocio Gestion documental</t>
  </si>
  <si>
    <t>Gastos para la unidad de negocio Agencia de Publicidad</t>
  </si>
  <si>
    <t>Gastos para la unidad de negocio impresión en seguridad</t>
  </si>
  <si>
    <t>PAPELES DE DIFERENTES GRAMAJES Y TAMAÑOS</t>
  </si>
  <si>
    <t>PLANCHAS TERMALES Y ECOLÓGICAS, DE DIFERENTES ESPECIFICACIONES TÉCNICAS</t>
  </si>
  <si>
    <t>PEGANTES, TINTAS, ALCOHOL Y LIMPIADOR  LITOGRÁFICO E INSUMOS PARA EL PROCESO DE IMPRESIÓN, DE DIFERENTES CARACTERÍSTICAS TÉCNICAS</t>
  </si>
  <si>
    <t>MATERIAL PARA EMPAQUE (CINTAS, TERMOENCOGIBLE, PELÍCULA STRECH, ZUNCHO)</t>
  </si>
  <si>
    <t>SEMIMANUFACTURAS DE PLÁSTICO</t>
  </si>
  <si>
    <t>MANTILLAS PARA MÁQUINAS IMPRESORAS DEL ÁREA PRODUCTIVA</t>
  </si>
  <si>
    <t>OTROS PRODUCTOS DE CAUCHO</t>
  </si>
  <si>
    <t>ALAMBRE PARA LA COSEDORA DE ALAMBRE</t>
  </si>
  <si>
    <t>MTTO PARA LA MÁQUINA IDIGITAL NDIGO Y SERVICIO DE REENCAUCHE DE RODILLOS DE LAS MÁQUINAS DE LA PLANTA DE PRODUCCIÓN</t>
  </si>
  <si>
    <t>SERVICIO DE ALISTAMIENTO, TRANSPORTE Y DISTRIBUCIÓN DE MERCANCÍAS</t>
  </si>
  <si>
    <t>PERSONAL MANO DE OBRA PRODUCCIÓN Y DE APOYO A LA MISIÓN</t>
  </si>
  <si>
    <t>GRASAS, ACEITES Y DEMÁS COMBUSTIBLES MINERALES Y SINTÉTICOS ESPECUALES PARA LA LUBRICACIÓN DE LOS DIFERENTES MECANISMOS Y SISTEMAS DE LAS MÁQUINAS DE LA PLANTA DE PRODUCCIÓN</t>
  </si>
  <si>
    <t>ACEITES DE PETRÓLEO O ACEITES OBTENIDOS</t>
  </si>
  <si>
    <t>REPUESTOS Y SERVICIO DE MANTENIMIENTO PARA LAS MÁQUINAS DE LA PLANTA DE PRODUCCIÓN</t>
  </si>
  <si>
    <t>CARTUCHOS DE DATOS REGRADABLES Y EQUIPOS DE CÓMPUTO</t>
  </si>
  <si>
    <t>SERVICIO TÉCNICO ESPECIALIZADO DE MOTORES ELÉCTRICOS, UPS,  SISTEMAS DE REFRIGERACIÓN, BOMBAS GENERADORAS DE VACÍO Y AIRE ACONDICIONADO</t>
  </si>
  <si>
    <t>PRODUCTOS METÁLICOS ELABORADOS (EXCEPTO MAQUINARIA Y EQUIPO)</t>
  </si>
  <si>
    <t>FRANELA ABULLONADA, SERVICIO DE IMPRESIÓN EN PAPEL DE SEGURIDAD; SERVICIOS DE IMPRESIÓN VARIABLE Y EMPAQUE (AUTOENSOBRADO) Y DE TRADUCCIONES (IDIOMAS INGLÉS, FRANCÉS Y PROTUGÉS); ALISTAMIENTO, TRANSPORTE E IMPRESIÓN DE VARIOS PROYECTOS (PTA, LEER ES MI CUENTO)</t>
  </si>
  <si>
    <t xml:space="preserve">MANTENIMIENTO SEVEN </t>
  </si>
  <si>
    <t>MANTENIMIENTO  KAWAK</t>
  </si>
  <si>
    <t>LICENCIAMIENTO SCRIPTCASE</t>
  </si>
  <si>
    <t>PAQUETES DE BOLSA DE MICROSERVICIOS</t>
  </si>
  <si>
    <t>NOMINA Y FACTURACIÓN ELECTRONICA</t>
  </si>
  <si>
    <t>PAQUETES DE SOFTWARE</t>
  </si>
  <si>
    <t>MEDIOS MAGNÉTICOS, CUSTODIA DE MEDIOS MAGNÉTICOS, CERTIFICADOS DIGITALES, EMAILING</t>
  </si>
  <si>
    <t xml:space="preserve">IMPLEMENTACION ISO 27000 </t>
  </si>
  <si>
    <t>MANTENIMIENTO PLANTA TELEFONICA Y CAMBIO DE PLATAFORMA DE TELEFONIA IP</t>
  </si>
  <si>
    <t>MANTENIMIENTO EQUIPOS COMPUTO (CAMBIO A SSD Y RAM), CARTELERAS ELECTRÓNICAS, MANTENIMEINTO DE IMPRESORAS</t>
  </si>
  <si>
    <t>SERVICIOS DE MANTENIMIENTO Y REPARACIÓN DE COMPUTADORES Y EQUIPO PERIFÉRICO</t>
  </si>
  <si>
    <t>TONNERS Y CONSUMIBLES - IMPRESORAS</t>
  </si>
  <si>
    <t>MANTENIMIENTO  ORFEO</t>
  </si>
  <si>
    <t>MANTENIMIENTO SISTEMA CONTROL ACCESO Y ACTUALIZACION DE MODULOS BIOMETRIA PARA CONTROL DE ACCESO</t>
  </si>
  <si>
    <t>MANTENIMIENTO PLATAFORMA TECNOLOGICA DE PRODUCCION (PRINTUX)</t>
  </si>
  <si>
    <t>MANTENIMIENTO SAIM</t>
  </si>
  <si>
    <t>MANTENIMIENTO KODAK - PRINERGY</t>
  </si>
  <si>
    <t>MANTTO. ADMON COLOR - GMG</t>
  </si>
  <si>
    <t>LICENCIAMIENTO ORACLE</t>
  </si>
  <si>
    <t>LICENCIAMIENTO ANTIVIRUS - FIREWALL PALO ALTO - PLATAFORMA DE SEGURIDAD INFORMATICA</t>
  </si>
  <si>
    <t>LICENCIAMIENTO ADOBE</t>
  </si>
  <si>
    <t>LICENCIAMIENTO MICROSOFT CON ACTUALIZACION A OFFICE 365</t>
  </si>
  <si>
    <t>MANTENIMIENTO SUITCASE</t>
  </si>
  <si>
    <t>MANTENIMIENTO ENFOCUS - PITSTOP</t>
  </si>
  <si>
    <t>ACTUALIZACIÓN DE APLICACIONES DIARIO OFICIAL Y GACETA DEL CONGRESO</t>
  </si>
  <si>
    <t>SERVICIO DE EMAILING</t>
  </si>
  <si>
    <t>FIRMAS DIGITALES</t>
  </si>
  <si>
    <t>ADQUISION  E  IMPLEMENTACION  DE  PLATAFORMA  DE  CONTROL  Y SEGUIMIENTO DE PLANEACION</t>
  </si>
  <si>
    <t>ADQUISION  E  IMPLEMENTACION  DE  PLATAFORMA  DE  CRM  PARA  EL AREA COMERCIAL</t>
  </si>
  <si>
    <t>MANTENIMIENTO Y ACTUALIZACION DE PORTALES WEB</t>
  </si>
  <si>
    <t>CANAL DEDICADO DE INTERNET</t>
  </si>
  <si>
    <t>SERVICIO Y MANTENIMIENTO DE LA PLATAFORMA TI CLOUD</t>
  </si>
  <si>
    <t>DIARIOS, REVISTAS Y PUBLICACIONES PERIÓDICAS, PUBLICADOS POR LO MENOS CUATRO VECES POR SEMANA</t>
  </si>
  <si>
    <t>SERVICIOS DE TRANSPORTE DE PASAJEROS</t>
  </si>
  <si>
    <t>SERVICIOS POSTALES Y DE MENSAJERIA</t>
  </si>
  <si>
    <t>SERVICIOS DE SEGUROS VIDA (CON EXCLUSIÓN DE LOS SERVICIOS DE REASEGURO)</t>
  </si>
  <si>
    <t>SERVICIOS FIDUCIARIOS Y DE CUSTODIA</t>
  </si>
  <si>
    <t>SERVICIOS JURÍDICOS</t>
  </si>
  <si>
    <t>SERVICIOS DE CONTABILIDAD, AUDITORÍA Y TENEDURÍA DE LIBROS</t>
  </si>
  <si>
    <t>SERVICIOS DE BIBLIOTECA Y ARCHIVOS</t>
  </si>
  <si>
    <t>SERVICIOS DE MANTENIMIENTO Y REPARACIÓN DE OTRA MAQUINARIA Y OTRO EQUIPO</t>
  </si>
  <si>
    <t>APARATOS TRANSMISORES DE TELEVISIÓN Y RADIO, TELEVISIÓN, VIDEO Y CÁMARAS DIGITALES; TELÉFONOS</t>
  </si>
  <si>
    <t>SERVICIOS DE SEGURO DE CUMPLIMIENTO</t>
  </si>
  <si>
    <t>SERVICIOS DE ARRENDAMIENTO O ALQUILER DE MAQUINARIA Y EQUIPO SIN OPERARIO</t>
  </si>
  <si>
    <t>SERVICIOS DE CONTENIDOS EN LÍNEA (ON-LINE)</t>
  </si>
  <si>
    <t>SERVICIOS DE RECOLECCIÓN DE DESECHOS</t>
  </si>
  <si>
    <t>MAQUINARIA PARA LA INDUSTRIA METALÚRGICA Y SUS PARTES Y PIEZAS</t>
  </si>
  <si>
    <t>Revisó y aprobó:</t>
  </si>
  <si>
    <t>César Javier Rodríguez Marín</t>
  </si>
  <si>
    <t>Coordinador Gestión Financiera - Presupuesto</t>
  </si>
  <si>
    <t>Nassier Arenas Nuñez</t>
  </si>
  <si>
    <t>Jefe Oficina de Planeación</t>
  </si>
  <si>
    <t>Jaime Andrés López Tobar</t>
  </si>
  <si>
    <t>Jefe Oficina Asesora de Jurídica</t>
  </si>
  <si>
    <t>Jelue Iza Henao</t>
  </si>
  <si>
    <t>Andrés René Chaves Fernández</t>
  </si>
  <si>
    <t xml:space="preserve">Gerente General (E) </t>
  </si>
  <si>
    <r>
      <rPr>
        <b/>
        <sz val="12"/>
        <color theme="1"/>
        <rFont val="Arial"/>
        <family val="2"/>
      </rPr>
      <t>IMPRENTA NACIONAL DE COLOMBIA</t>
    </r>
    <r>
      <rPr>
        <sz val="11"/>
        <color theme="1"/>
        <rFont val="Arial"/>
        <family val="2"/>
      </rPr>
      <t xml:space="preserve">
</t>
    </r>
    <r>
      <rPr>
        <b/>
        <sz val="18"/>
        <color theme="1"/>
        <rFont val="Arial"/>
        <family val="2"/>
      </rPr>
      <t>PLAN ANUAL DE ADQUISICIONES - PAA
2024</t>
    </r>
  </si>
  <si>
    <r>
      <rPr>
        <b/>
        <sz val="11"/>
        <color theme="1"/>
        <rFont val="Arial"/>
        <family val="2"/>
      </rPr>
      <t xml:space="preserve">Código:  </t>
    </r>
    <r>
      <rPr>
        <sz val="11"/>
        <color theme="1"/>
        <rFont val="Arial"/>
        <family val="2"/>
      </rPr>
      <t xml:space="preserve">GA-FO-13
</t>
    </r>
    <r>
      <rPr>
        <b/>
        <sz val="11"/>
        <color theme="1"/>
        <rFont val="Arial"/>
        <family val="2"/>
      </rPr>
      <t>Versión: 2</t>
    </r>
    <r>
      <rPr>
        <sz val="11"/>
        <color theme="1"/>
        <rFont val="Arial"/>
        <family val="2"/>
      </rPr>
      <t xml:space="preserve">
</t>
    </r>
    <r>
      <rPr>
        <b/>
        <sz val="11"/>
        <color theme="1"/>
        <rFont val="Arial"/>
        <family val="2"/>
      </rPr>
      <t>Fecha:</t>
    </r>
    <r>
      <rPr>
        <sz val="11"/>
        <color theme="1"/>
        <rFont val="Arial"/>
        <family val="2"/>
      </rPr>
      <t xml:space="preserve">   22/06/2023</t>
    </r>
  </si>
  <si>
    <t>15101500;78181700</t>
  </si>
  <si>
    <t>84131500;84131600</t>
  </si>
  <si>
    <t>72103300;72151100;72151500;72151700;72151800;72151900;72153200</t>
  </si>
  <si>
    <t>72102900;72151500;72154100</t>
  </si>
  <si>
    <t>53101900;53101600;53102000;53111500;53111600;53102700</t>
  </si>
  <si>
    <t>50191500;90101500</t>
  </si>
  <si>
    <t>45101800;45101700;45101600;45101500</t>
  </si>
  <si>
    <t>8011500;80111600;80111700</t>
  </si>
  <si>
    <t>46191500;46191600</t>
  </si>
  <si>
    <t>80101500;80101600;80101700;80151500;80151600</t>
  </si>
  <si>
    <t>81112000;80161500;78131800;80101600;44122000;78131600</t>
  </si>
  <si>
    <t>80101500;80101600;80101800;80101900;550101500</t>
  </si>
  <si>
    <t>80111800;80111700;80111500;80121500;80121800</t>
  </si>
  <si>
    <t>14121900;14121500</t>
  </si>
  <si>
    <t>45101800;60121800;12163800</t>
  </si>
  <si>
    <t>23153100;81101600;81101700;</t>
  </si>
  <si>
    <t>80141700;78131800;73151900;78101800</t>
  </si>
  <si>
    <t>80111600;80111700</t>
  </si>
  <si>
    <t>23153100;81101600;81101700</t>
  </si>
  <si>
    <t>44103100;43212200;43211600;23153100</t>
  </si>
  <si>
    <t>73151900;82121500;47131700;82111500;82111700;82111600;80141700;78131800;73151900;78101800</t>
  </si>
  <si>
    <t>43231500;81111500;81112200</t>
  </si>
  <si>
    <t>80101500;81111800</t>
  </si>
  <si>
    <t>81111500;81111800</t>
  </si>
  <si>
    <t>78111500;78111800</t>
  </si>
  <si>
    <t>80111600;80121500;80121600;80121700</t>
  </si>
  <si>
    <t>83121500;78131600</t>
  </si>
  <si>
    <t>81101600;81101700</t>
  </si>
  <si>
    <t>52161500;45121500;43211500;43211700;43191500</t>
  </si>
  <si>
    <t>72153600;80131500</t>
  </si>
  <si>
    <t>83111600;83111800;83121700</t>
  </si>
  <si>
    <t>76121500;76121600;76121700;76121900</t>
  </si>
  <si>
    <t>23153100;23151900;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</si>
</sst>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quot;COP&quot;"/>
    <numFmt numFmtId="166" formatCode="0.0%"/>
    <numFmt numFmtId="167" formatCode="_-&quot;$&quot;* #,##0.00_-;\-&quot;$&quot;* #,##0.00_-;_-&quot;$&quot;* &quot;-&quot;??_-;_-@_-"/>
    <numFmt numFmtId="168" formatCode="_-&quot;$&quot;* #,##0_-;\-&quot;$&quot;* #,##0_-;_-&quot;$&quot;* &quot;-&quot;??_-;_-@_-"/>
  </numFmts>
  <fonts count="6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rgb="FF333333"/>
      <name val="Calibri"/>
      <family val="2"/>
      <scheme val="minor"/>
    </font>
    <font>
      <sz val="10"/>
      <color theme="1"/>
      <name val="Calibri"/>
      <family val="2"/>
      <scheme val="minor"/>
    </font>
    <font>
      <sz val="10"/>
      <name val="Calibri"/>
      <family val="2"/>
      <scheme val="minor"/>
    </font>
    <font>
      <b/>
      <sz val="10"/>
      <name val="Calibri"/>
      <family val="2"/>
      <scheme val="minor"/>
    </font>
    <font>
      <b/>
      <sz val="12"/>
      <color theme="1"/>
      <name val="Calibri"/>
      <family val="2"/>
      <scheme val="minor"/>
    </font>
    <font>
      <i/>
      <sz val="10"/>
      <color theme="1"/>
      <name val="Calibri"/>
      <family val="2"/>
      <scheme val="minor"/>
    </font>
    <font>
      <b/>
      <i/>
      <sz val="10"/>
      <color theme="1"/>
      <name val="Calibri"/>
      <family val="2"/>
      <scheme val="minor"/>
    </font>
    <font>
      <sz val="11"/>
      <color theme="1"/>
      <name val="Arial"/>
      <family val="2"/>
    </font>
    <font>
      <sz val="10"/>
      <color theme="1"/>
      <name val="Arial"/>
      <family val="2"/>
    </font>
    <font>
      <i/>
      <sz val="10"/>
      <name val="Calibri"/>
      <family val="2"/>
      <scheme val="minor"/>
    </font>
    <font>
      <b/>
      <sz val="10"/>
      <color theme="1"/>
      <name val="Verdana"/>
      <family val="2"/>
    </font>
    <font>
      <sz val="10"/>
      <color theme="1"/>
      <name val="Verdana"/>
      <family val="2"/>
    </font>
    <font>
      <b/>
      <sz val="11"/>
      <color rgb="FF4B4B4B"/>
      <name val="Calibri"/>
      <family val="2"/>
      <scheme val="minor"/>
    </font>
    <font>
      <sz val="11"/>
      <color rgb="FF4B4B4B"/>
      <name val="Calibri"/>
      <family val="2"/>
      <scheme val="minor"/>
    </font>
    <font>
      <sz val="10"/>
      <name val="Arial"/>
      <family val="2"/>
    </font>
    <font>
      <sz val="11"/>
      <color theme="0"/>
      <name val="Calibri"/>
      <family val="2"/>
      <scheme val="minor"/>
    </font>
    <font>
      <b/>
      <sz val="10"/>
      <color theme="1"/>
      <name val="Calibri"/>
      <family val="2"/>
      <scheme val="minor"/>
    </font>
    <font>
      <sz val="10"/>
      <color rgb="FFFF0000"/>
      <name val="Calibri"/>
      <family val="2"/>
      <scheme val="minor"/>
    </font>
    <font>
      <u/>
      <sz val="11"/>
      <color theme="10"/>
      <name val="Arial"/>
      <family val="2"/>
    </font>
    <font>
      <sz val="11"/>
      <color rgb="FF9C0006"/>
      <name val="Calibri"/>
      <family val="2"/>
      <scheme val="minor"/>
    </font>
    <font>
      <b/>
      <u/>
      <sz val="10"/>
      <color indexed="81"/>
      <name val="Tahoma"/>
      <family val="2"/>
    </font>
    <font>
      <b/>
      <sz val="9"/>
      <color indexed="81"/>
      <name val="Tahoma"/>
      <family val="2"/>
    </font>
    <font>
      <sz val="9"/>
      <color indexed="81"/>
      <name val="Tahoma"/>
      <family val="2"/>
    </font>
    <font>
      <sz val="10"/>
      <color theme="0"/>
      <name val="Calibri"/>
      <family val="2"/>
      <scheme val="minor"/>
    </font>
    <font>
      <b/>
      <sz val="10"/>
      <color theme="0"/>
      <name val="Calibri"/>
      <family val="2"/>
      <scheme val="minor"/>
    </font>
    <font>
      <u/>
      <sz val="10"/>
      <color theme="10"/>
      <name val="Calibri"/>
      <family val="2"/>
      <scheme val="minor"/>
    </font>
    <font>
      <b/>
      <sz val="10"/>
      <color theme="0" tint="-4.9989318521683403E-2"/>
      <name val="Calibri"/>
      <family val="2"/>
      <scheme val="minor"/>
    </font>
    <font>
      <b/>
      <sz val="10"/>
      <color indexed="10"/>
      <name val="Calibri"/>
      <family val="2"/>
      <scheme val="minor"/>
    </font>
    <font>
      <b/>
      <sz val="10"/>
      <color indexed="8"/>
      <name val="Calibri"/>
      <family val="2"/>
      <scheme val="minor"/>
    </font>
    <font>
      <sz val="10"/>
      <color indexed="8"/>
      <name val="Calibri"/>
      <family val="2"/>
      <scheme val="minor"/>
    </font>
    <font>
      <b/>
      <sz val="10"/>
      <color indexed="21"/>
      <name val="Calibri"/>
      <family val="2"/>
      <scheme val="minor"/>
    </font>
    <font>
      <sz val="10"/>
      <color indexed="21"/>
      <name val="Calibri"/>
      <family val="2"/>
      <scheme val="minor"/>
    </font>
    <font>
      <b/>
      <sz val="10"/>
      <color rgb="FFFF0000"/>
      <name val="Calibri"/>
      <family val="2"/>
      <scheme val="minor"/>
    </font>
    <font>
      <sz val="10"/>
      <color theme="2" tint="-0.89999084444715716"/>
      <name val="Calibri"/>
      <family val="2"/>
      <scheme val="minor"/>
    </font>
    <font>
      <b/>
      <sz val="10"/>
      <color theme="8"/>
      <name val="Calibri"/>
      <family val="2"/>
      <scheme val="minor"/>
    </font>
    <font>
      <u/>
      <sz val="10"/>
      <name val="Calibri"/>
      <family val="2"/>
      <scheme val="minor"/>
    </font>
    <font>
      <sz val="6"/>
      <name val="Calibri"/>
      <family val="2"/>
      <scheme val="minor"/>
    </font>
    <font>
      <b/>
      <sz val="12"/>
      <color theme="1"/>
      <name val="Arial"/>
      <family val="2"/>
    </font>
    <font>
      <b/>
      <sz val="18"/>
      <color theme="1"/>
      <name val="Arial"/>
      <family val="2"/>
    </font>
    <font>
      <b/>
      <sz val="11"/>
      <color theme="1"/>
      <name val="Arial"/>
      <family val="2"/>
    </font>
    <font>
      <b/>
      <sz val="11"/>
      <color theme="1"/>
      <name val="Verdana"/>
      <family val="2"/>
    </font>
    <font>
      <sz val="11"/>
      <name val="Arial"/>
      <family val="2"/>
    </font>
    <font>
      <u/>
      <sz val="10"/>
      <color theme="10"/>
      <name val="Arial"/>
      <family val="2"/>
    </font>
    <font>
      <sz val="12"/>
      <color theme="1"/>
      <name val="Arial"/>
      <family val="2"/>
    </font>
  </fonts>
  <fills count="21">
    <fill>
      <patternFill patternType="none"/>
    </fill>
    <fill>
      <patternFill patternType="gray125"/>
    </fill>
    <fill>
      <patternFill patternType="solid">
        <fgColor theme="4" tint="0.59999389629810485"/>
        <bgColor indexed="65"/>
      </patternFill>
    </fill>
    <fill>
      <patternFill patternType="solid">
        <fgColor theme="4" tint="0.59999389629810485"/>
        <bgColor indexed="64"/>
      </patternFill>
    </fill>
    <fill>
      <patternFill patternType="solid">
        <fgColor theme="7" tint="0.79998168889431442"/>
        <bgColor indexed="65"/>
      </patternFill>
    </fill>
    <fill>
      <patternFill patternType="solid">
        <fgColor rgb="FF808080"/>
        <bgColor indexed="64"/>
      </patternFill>
    </fill>
    <fill>
      <patternFill patternType="solid">
        <fgColor rgb="FFDBE5F1"/>
        <bgColor indexed="64"/>
      </patternFill>
    </fill>
    <fill>
      <patternFill patternType="solid">
        <fgColor theme="8" tint="0.39997558519241921"/>
        <bgColor indexed="65"/>
      </patternFill>
    </fill>
    <fill>
      <patternFill patternType="solid">
        <fgColor rgb="FFFFFFFF"/>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5"/>
      </patternFill>
    </fill>
    <fill>
      <patternFill patternType="solid">
        <fgColor theme="4"/>
      </patternFill>
    </fill>
    <fill>
      <patternFill patternType="solid">
        <fgColor rgb="FFFFC7CE"/>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bgColor indexed="64"/>
      </patternFill>
    </fill>
    <fill>
      <patternFill patternType="solid">
        <fgColor theme="5" tint="0.7999816888943144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style="thin">
        <color auto="1"/>
      </right>
      <top style="thin">
        <color theme="4"/>
      </top>
      <bottom/>
      <diagonal/>
    </border>
    <border>
      <left style="thin">
        <color auto="1"/>
      </left>
      <right style="thin">
        <color auto="1"/>
      </right>
      <top style="thin">
        <color auto="1"/>
      </top>
      <bottom style="double">
        <color indexed="64"/>
      </bottom>
      <diagonal/>
    </border>
    <border>
      <left/>
      <right/>
      <top/>
      <bottom style="thin">
        <color auto="1"/>
      </bottom>
      <diagonal/>
    </border>
    <border>
      <left style="thin">
        <color theme="3"/>
      </left>
      <right style="thin">
        <color theme="3"/>
      </right>
      <top style="thin">
        <color theme="3"/>
      </top>
      <bottom/>
      <diagonal/>
    </border>
    <border>
      <left style="medium">
        <color rgb="FF008080"/>
      </left>
      <right style="hair">
        <color rgb="FF008080"/>
      </right>
      <top style="medium">
        <color rgb="FF008080"/>
      </top>
      <bottom style="hair">
        <color rgb="FF008080"/>
      </bottom>
      <diagonal/>
    </border>
    <border>
      <left style="hair">
        <color rgb="FF008080"/>
      </left>
      <right style="hair">
        <color rgb="FF008080"/>
      </right>
      <top style="medium">
        <color rgb="FF008080"/>
      </top>
      <bottom style="hair">
        <color rgb="FF008080"/>
      </bottom>
      <diagonal/>
    </border>
    <border>
      <left style="hair">
        <color rgb="FF008080"/>
      </left>
      <right style="medium">
        <color rgb="FF008080"/>
      </right>
      <top style="medium">
        <color rgb="FF008080"/>
      </top>
      <bottom style="hair">
        <color rgb="FF008080"/>
      </bottom>
      <diagonal/>
    </border>
    <border>
      <left style="medium">
        <color rgb="FF008080"/>
      </left>
      <right style="hair">
        <color rgb="FF008080"/>
      </right>
      <top style="hair">
        <color rgb="FF008080"/>
      </top>
      <bottom style="hair">
        <color rgb="FF008080"/>
      </bottom>
      <diagonal/>
    </border>
    <border>
      <left style="hair">
        <color rgb="FF008080"/>
      </left>
      <right style="hair">
        <color rgb="FF008080"/>
      </right>
      <top style="hair">
        <color rgb="FF008080"/>
      </top>
      <bottom style="hair">
        <color rgb="FF008080"/>
      </bottom>
      <diagonal/>
    </border>
    <border>
      <left style="hair">
        <color rgb="FF008080"/>
      </left>
      <right style="medium">
        <color rgb="FF008080"/>
      </right>
      <top style="hair">
        <color rgb="FF008080"/>
      </top>
      <bottom style="hair">
        <color rgb="FF008080"/>
      </bottom>
      <diagonal/>
    </border>
    <border>
      <left style="medium">
        <color rgb="FF008080"/>
      </left>
      <right style="hair">
        <color rgb="FF008080"/>
      </right>
      <top style="hair">
        <color rgb="FF008080"/>
      </top>
      <bottom style="medium">
        <color rgb="FF008080"/>
      </bottom>
      <diagonal/>
    </border>
    <border>
      <left style="hair">
        <color rgb="FF008080"/>
      </left>
      <right style="hair">
        <color rgb="FF008080"/>
      </right>
      <top style="hair">
        <color rgb="FF008080"/>
      </top>
      <bottom style="medium">
        <color rgb="FF008080"/>
      </bottom>
      <diagonal/>
    </border>
    <border>
      <left style="hair">
        <color rgb="FF008080"/>
      </left>
      <right style="medium">
        <color rgb="FF008080"/>
      </right>
      <top style="hair">
        <color rgb="FF008080"/>
      </top>
      <bottom style="medium">
        <color rgb="FF008080"/>
      </bottom>
      <diagonal/>
    </border>
    <border>
      <left style="medium">
        <color rgb="FF008080"/>
      </left>
      <right style="hair">
        <color rgb="FF008080"/>
      </right>
      <top style="medium">
        <color rgb="FF008080"/>
      </top>
      <bottom/>
      <diagonal/>
    </border>
    <border>
      <left style="medium">
        <color rgb="FF008080"/>
      </left>
      <right style="hair">
        <color rgb="FF008080"/>
      </right>
      <top/>
      <bottom/>
      <diagonal/>
    </border>
    <border>
      <left style="medium">
        <color rgb="FF008080"/>
      </left>
      <right style="hair">
        <color rgb="FF008080"/>
      </right>
      <top/>
      <bottom style="medium">
        <color rgb="FF008080"/>
      </bottom>
      <diagonal/>
    </border>
    <border>
      <left style="medium">
        <color rgb="FF008080"/>
      </left>
      <right style="hair">
        <color rgb="FF008080"/>
      </right>
      <top style="medium">
        <color rgb="FF008080"/>
      </top>
      <bottom style="medium">
        <color rgb="FF008080"/>
      </bottom>
      <diagonal/>
    </border>
    <border>
      <left style="hair">
        <color rgb="FF008080"/>
      </left>
      <right style="hair">
        <color rgb="FF008080"/>
      </right>
      <top style="medium">
        <color rgb="FF008080"/>
      </top>
      <bottom style="medium">
        <color rgb="FF008080"/>
      </bottom>
      <diagonal/>
    </border>
    <border>
      <left style="hair">
        <color rgb="FF008080"/>
      </left>
      <right style="medium">
        <color rgb="FF008080"/>
      </right>
      <top style="medium">
        <color rgb="FF008080"/>
      </top>
      <bottom style="medium">
        <color rgb="FF008080"/>
      </bottom>
      <diagonal/>
    </border>
    <border>
      <left style="thin">
        <color theme="0" tint="-0.249977111117893"/>
      </left>
      <right/>
      <top/>
      <bottom style="thin">
        <color indexed="64"/>
      </bottom>
      <diagonal/>
    </border>
    <border>
      <left/>
      <right style="thin">
        <color theme="0" tint="-0.249977111117893"/>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5">
    <xf numFmtId="0" fontId="0" fillId="0" borderId="0"/>
    <xf numFmtId="0" fontId="17" fillId="2" borderId="0" applyNumberFormat="0" applyBorder="0" applyAlignment="0" applyProtection="0"/>
    <xf numFmtId="9" fontId="26" fillId="0" borderId="0" applyFont="0" applyFill="0" applyBorder="0" applyAlignment="0" applyProtection="0"/>
    <xf numFmtId="0" fontId="14" fillId="4" borderId="0" applyNumberFormat="0" applyBorder="0" applyAlignment="0" applyProtection="0"/>
    <xf numFmtId="0" fontId="13" fillId="2" borderId="0" applyNumberFormat="0" applyBorder="0" applyAlignment="0" applyProtection="0"/>
    <xf numFmtId="0" fontId="12" fillId="2" borderId="0" applyNumberFormat="0" applyBorder="0" applyAlignment="0" applyProtection="0"/>
    <xf numFmtId="0" fontId="11" fillId="2" borderId="0" applyNumberFormat="0" applyBorder="0" applyAlignment="0" applyProtection="0"/>
    <xf numFmtId="0" fontId="10" fillId="0" borderId="0"/>
    <xf numFmtId="9" fontId="10" fillId="0" borderId="0" applyFont="0" applyFill="0" applyBorder="0" applyAlignment="0" applyProtection="0"/>
    <xf numFmtId="0" fontId="9" fillId="2" borderId="0" applyNumberFormat="0" applyBorder="0" applyAlignment="0" applyProtection="0"/>
    <xf numFmtId="0" fontId="29" fillId="5" borderId="1" applyNumberFormat="0" applyProtection="0">
      <alignment horizontal="left" vertical="center" wrapText="1"/>
    </xf>
    <xf numFmtId="0" fontId="27" fillId="0" borderId="0"/>
    <xf numFmtId="0" fontId="29" fillId="6" borderId="0" applyNumberFormat="0" applyBorder="0" applyProtection="0">
      <alignment horizontal="center" vertical="center"/>
    </xf>
    <xf numFmtId="49" fontId="30" fillId="0" borderId="0" applyFill="0" applyBorder="0" applyProtection="0">
      <alignment horizontal="left" vertical="center"/>
    </xf>
    <xf numFmtId="165" fontId="27" fillId="0" borderId="0" applyFont="0" applyFill="0" applyBorder="0" applyAlignment="0" applyProtection="0"/>
    <xf numFmtId="0" fontId="8" fillId="7" borderId="0" applyNumberFormat="0" applyBorder="0" applyAlignment="0" applyProtection="0"/>
    <xf numFmtId="0" fontId="7" fillId="2" borderId="0" applyNumberFormat="0" applyBorder="0" applyAlignment="0" applyProtection="0"/>
    <xf numFmtId="0" fontId="33" fillId="0" borderId="0" applyNumberFormat="0" applyFont="0" applyFill="0" applyBorder="0" applyAlignment="0" applyProtection="0"/>
    <xf numFmtId="0" fontId="7" fillId="2" borderId="0" applyNumberFormat="0" applyBorder="0" applyAlignment="0" applyProtection="0"/>
    <xf numFmtId="0" fontId="6" fillId="11" borderId="0" applyNumberFormat="0" applyBorder="0" applyAlignment="0" applyProtection="0"/>
    <xf numFmtId="0" fontId="34" fillId="12" borderId="0" applyNumberFormat="0" applyBorder="0" applyAlignment="0" applyProtection="0"/>
    <xf numFmtId="0" fontId="5" fillId="0" borderId="0"/>
    <xf numFmtId="0" fontId="4" fillId="2" borderId="0" applyNumberFormat="0" applyBorder="0" applyAlignment="0" applyProtection="0"/>
    <xf numFmtId="0" fontId="37" fillId="0" borderId="0" applyNumberFormat="0" applyFill="0" applyBorder="0" applyAlignment="0" applyProtection="0"/>
    <xf numFmtId="0" fontId="38" fillId="13" borderId="0" applyNumberFormat="0" applyBorder="0" applyAlignment="0" applyProtection="0"/>
    <xf numFmtId="0" fontId="3" fillId="0" borderId="0"/>
    <xf numFmtId="0" fontId="33" fillId="0" borderId="0"/>
    <xf numFmtId="17" fontId="33" fillId="0" borderId="0"/>
    <xf numFmtId="9" fontId="33" fillId="0" borderId="0" applyFont="0" applyFill="0" applyBorder="0" applyAlignment="0" applyProtection="0"/>
    <xf numFmtId="0" fontId="1" fillId="7" borderId="0" applyNumberFormat="0" applyBorder="0" applyAlignment="0" applyProtection="0"/>
    <xf numFmtId="0" fontId="1" fillId="0" borderId="0"/>
    <xf numFmtId="0" fontId="1" fillId="4" borderId="0" applyNumberFormat="0" applyBorder="0" applyAlignment="0" applyProtection="0"/>
    <xf numFmtId="0" fontId="33" fillId="0" borderId="0"/>
    <xf numFmtId="167" fontId="27" fillId="0" borderId="0" applyFont="0" applyFill="0" applyBorder="0" applyAlignment="0" applyProtection="0"/>
    <xf numFmtId="0" fontId="61" fillId="0" borderId="0" applyNumberFormat="0" applyFill="0" applyBorder="0" applyAlignment="0" applyProtection="0"/>
  </cellStyleXfs>
  <cellXfs count="508">
    <xf numFmtId="0" fontId="0" fillId="0" borderId="0" xfId="0"/>
    <xf numFmtId="0" fontId="18" fillId="0" borderId="0" xfId="0" applyFont="1"/>
    <xf numFmtId="0" fontId="16" fillId="0" borderId="0" xfId="0" applyFont="1"/>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9" xfId="0" applyFont="1" applyBorder="1" applyAlignment="1">
      <alignmen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0" fillId="0" borderId="5" xfId="0" applyFont="1" applyBorder="1" applyAlignment="1">
      <alignment vertical="center" wrapText="1"/>
    </xf>
    <xf numFmtId="0" fontId="22" fillId="3" borderId="6" xfId="1" applyFont="1" applyFill="1" applyBorder="1" applyAlignment="1">
      <alignment horizontal="center" vertical="center" wrapText="1"/>
    </xf>
    <xf numFmtId="0" fontId="20" fillId="0" borderId="0" xfId="0" applyFont="1"/>
    <xf numFmtId="0" fontId="20" fillId="0" borderId="11" xfId="0" applyFont="1" applyBorder="1" applyAlignment="1">
      <alignment vertical="center" wrapText="1"/>
    </xf>
    <xf numFmtId="0" fontId="16" fillId="0" borderId="0" xfId="0" applyFont="1" applyAlignment="1">
      <alignment horizontal="center"/>
    </xf>
    <xf numFmtId="0" fontId="25" fillId="0" borderId="0" xfId="0" applyFont="1" applyBorder="1" applyAlignment="1">
      <alignment vertical="center" wrapText="1"/>
    </xf>
    <xf numFmtId="0" fontId="24" fillId="0" borderId="0" xfId="0" applyFont="1" applyBorder="1" applyAlignment="1">
      <alignment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5" fillId="0" borderId="0" xfId="0" applyFont="1"/>
    <xf numFmtId="14" fontId="20" fillId="0" borderId="11" xfId="0" applyNumberFormat="1" applyFont="1" applyBorder="1" applyAlignment="1">
      <alignment vertical="center" wrapText="1"/>
    </xf>
    <xf numFmtId="0" fontId="14" fillId="4" borderId="11" xfId="3" applyNumberFormat="1" applyBorder="1" applyAlignment="1">
      <alignment horizontal="center" vertical="center" wrapText="1"/>
    </xf>
    <xf numFmtId="2" fontId="20" fillId="0" borderId="11" xfId="2" applyNumberFormat="1" applyFont="1" applyBorder="1" applyAlignment="1">
      <alignment horizontal="center" vertical="center" wrapText="1"/>
    </xf>
    <xf numFmtId="2" fontId="20" fillId="0" borderId="11" xfId="2" applyNumberFormat="1" applyFont="1" applyFill="1" applyBorder="1" applyAlignment="1">
      <alignment horizontal="center" vertical="center" wrapText="1"/>
    </xf>
    <xf numFmtId="1" fontId="20" fillId="0" borderId="11" xfId="2" applyNumberFormat="1" applyFont="1" applyBorder="1" applyAlignment="1">
      <alignment horizontal="center" vertical="center" wrapText="1"/>
    </xf>
    <xf numFmtId="0" fontId="20" fillId="0" borderId="11" xfId="0" applyFont="1" applyBorder="1" applyAlignment="1" applyProtection="1">
      <alignment horizontal="center" vertical="center" wrapText="1"/>
    </xf>
    <xf numFmtId="0" fontId="14" fillId="4" borderId="11" xfId="3" applyBorder="1" applyAlignment="1" applyProtection="1">
      <alignment horizontal="center" vertical="center" wrapText="1"/>
      <protection locked="0"/>
    </xf>
    <xf numFmtId="0" fontId="20" fillId="0" borderId="0" xfId="7" applyFont="1"/>
    <xf numFmtId="9" fontId="20" fillId="0" borderId="0" xfId="8" applyNumberFormat="1" applyFont="1" applyBorder="1" applyAlignment="1">
      <alignment vertical="center"/>
    </xf>
    <xf numFmtId="9" fontId="20" fillId="0" borderId="0" xfId="8" applyNumberFormat="1" applyFont="1" applyBorder="1" applyAlignment="1">
      <alignment horizontal="center" vertical="center"/>
    </xf>
    <xf numFmtId="0" fontId="8" fillId="0" borderId="0" xfId="0" applyFont="1"/>
    <xf numFmtId="0" fontId="32" fillId="8" borderId="1" xfId="0" applyFont="1" applyFill="1" applyBorder="1" applyAlignment="1">
      <alignment vertical="top" wrapText="1"/>
    </xf>
    <xf numFmtId="0" fontId="31" fillId="8" borderId="1" xfId="0" applyFont="1" applyFill="1" applyBorder="1" applyAlignment="1">
      <alignment vertical="top" wrapText="1"/>
    </xf>
    <xf numFmtId="0" fontId="18" fillId="7" borderId="1" xfId="15" applyFont="1" applyBorder="1" applyAlignment="1">
      <alignment horizontal="center" vertical="top" wrapText="1"/>
    </xf>
    <xf numFmtId="0" fontId="32" fillId="8" borderId="1" xfId="0" applyFont="1" applyFill="1" applyBorder="1" applyAlignment="1">
      <alignment horizontal="left" vertical="top" wrapText="1"/>
    </xf>
    <xf numFmtId="0" fontId="19" fillId="9" borderId="0" xfId="0" applyFont="1" applyFill="1"/>
    <xf numFmtId="0" fontId="8" fillId="9" borderId="0" xfId="0" applyFont="1" applyFill="1"/>
    <xf numFmtId="0" fontId="18" fillId="9" borderId="0" xfId="0" applyFont="1" applyFill="1"/>
    <xf numFmtId="9" fontId="20" fillId="0" borderId="0" xfId="2" applyFont="1" applyBorder="1" applyAlignment="1">
      <alignment vertical="center"/>
    </xf>
    <xf numFmtId="0" fontId="24" fillId="0" borderId="0" xfId="0" applyFont="1" applyBorder="1" applyAlignment="1" applyProtection="1">
      <alignment vertical="center" wrapText="1"/>
    </xf>
    <xf numFmtId="0" fontId="20" fillId="0" borderId="0" xfId="0" applyFont="1" applyProtection="1"/>
    <xf numFmtId="0" fontId="20" fillId="0" borderId="1" xfId="0" applyFont="1" applyBorder="1" applyAlignment="1" applyProtection="1">
      <alignment horizontal="center" vertical="center" wrapText="1"/>
    </xf>
    <xf numFmtId="0" fontId="20" fillId="0" borderId="1" xfId="0" applyFont="1" applyBorder="1" applyAlignment="1" applyProtection="1">
      <alignment vertical="center" wrapText="1"/>
    </xf>
    <xf numFmtId="9" fontId="20" fillId="0" borderId="1" xfId="2" applyFont="1" applyBorder="1" applyAlignment="1" applyProtection="1">
      <alignment horizontal="center" vertical="center" wrapText="1"/>
    </xf>
    <xf numFmtId="14" fontId="20" fillId="0" borderId="1" xfId="0" applyNumberFormat="1" applyFont="1" applyBorder="1" applyAlignment="1" applyProtection="1">
      <alignment vertical="center" wrapText="1"/>
    </xf>
    <xf numFmtId="0" fontId="20" fillId="0" borderId="1" xfId="0" applyNumberFormat="1" applyFont="1" applyBorder="1" applyAlignment="1" applyProtection="1">
      <alignment horizontal="center" vertical="center" wrapText="1"/>
    </xf>
    <xf numFmtId="1" fontId="20" fillId="0" borderId="1" xfId="2" applyNumberFormat="1" applyFont="1" applyBorder="1" applyAlignment="1" applyProtection="1">
      <alignment horizontal="center" vertical="center" wrapText="1"/>
    </xf>
    <xf numFmtId="166" fontId="20" fillId="0" borderId="1" xfId="2" applyNumberFormat="1" applyFont="1" applyBorder="1" applyAlignment="1" applyProtection="1">
      <alignment horizontal="center" vertical="center" wrapText="1"/>
    </xf>
    <xf numFmtId="0" fontId="20" fillId="0" borderId="1" xfId="0" applyFont="1" applyBorder="1" applyAlignment="1" applyProtection="1">
      <alignment horizontal="left" vertical="center" wrapText="1"/>
    </xf>
    <xf numFmtId="14" fontId="20" fillId="0" borderId="1" xfId="0" applyNumberFormat="1" applyFont="1" applyBorder="1" applyAlignment="1" applyProtection="1">
      <alignment horizontal="center" vertical="center" wrapText="1"/>
    </xf>
    <xf numFmtId="9" fontId="20" fillId="0" borderId="1" xfId="2" applyNumberFormat="1" applyFont="1" applyBorder="1" applyAlignment="1" applyProtection="1">
      <alignment horizontal="center" vertical="center" wrapText="1"/>
    </xf>
    <xf numFmtId="2" fontId="20" fillId="0" borderId="1" xfId="2" applyNumberFormat="1" applyFont="1" applyBorder="1" applyAlignment="1" applyProtection="1">
      <alignment horizontal="center" vertical="center" wrapText="1"/>
    </xf>
    <xf numFmtId="0" fontId="20" fillId="0" borderId="1" xfId="0" applyFont="1" applyBorder="1" applyAlignment="1" applyProtection="1">
      <alignment horizontal="justify" vertical="center" wrapText="1"/>
    </xf>
    <xf numFmtId="9" fontId="21" fillId="0" borderId="1" xfId="2" applyNumberFormat="1" applyFont="1" applyBorder="1" applyAlignment="1" applyProtection="1">
      <alignment horizontal="center" vertical="center" wrapText="1"/>
    </xf>
    <xf numFmtId="0" fontId="35" fillId="0" borderId="1" xfId="0" applyFont="1" applyFill="1" applyBorder="1" applyAlignment="1" applyProtection="1">
      <alignment vertical="center" wrapText="1"/>
    </xf>
    <xf numFmtId="166" fontId="20" fillId="0" borderId="1" xfId="2" applyNumberFormat="1" applyFont="1" applyFill="1" applyBorder="1" applyAlignment="1" applyProtection="1">
      <alignment horizontal="center" vertical="center" wrapText="1"/>
    </xf>
    <xf numFmtId="9" fontId="35" fillId="0" borderId="1" xfId="0" applyNumberFormat="1" applyFont="1" applyFill="1" applyBorder="1" applyAlignment="1" applyProtection="1">
      <alignment horizontal="center" vertical="center" wrapText="1"/>
    </xf>
    <xf numFmtId="0" fontId="20" fillId="0" borderId="1" xfId="3" applyNumberFormat="1" applyFont="1" applyFill="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0" xfId="0" applyFont="1" applyBorder="1" applyAlignment="1" applyProtection="1">
      <alignment vertical="center" wrapText="1"/>
    </xf>
    <xf numFmtId="164" fontId="20" fillId="0" borderId="10" xfId="0" applyNumberFormat="1" applyFont="1" applyBorder="1" applyAlignment="1" applyProtection="1">
      <alignment horizontal="center" vertical="center" wrapText="1"/>
    </xf>
    <xf numFmtId="9" fontId="20" fillId="0" borderId="9" xfId="2" applyNumberFormat="1" applyFont="1" applyBorder="1" applyAlignment="1" applyProtection="1">
      <alignment horizontal="center" vertical="center" wrapText="1"/>
    </xf>
    <xf numFmtId="0" fontId="20" fillId="0" borderId="10" xfId="0" applyFont="1" applyBorder="1" applyAlignment="1" applyProtection="1">
      <alignment horizontal="left" vertical="center" wrapText="1"/>
    </xf>
    <xf numFmtId="14" fontId="20" fillId="0" borderId="10" xfId="0" applyNumberFormat="1" applyFont="1" applyBorder="1" applyAlignment="1" applyProtection="1">
      <alignment horizontal="center" vertical="center" wrapText="1"/>
    </xf>
    <xf numFmtId="166" fontId="20" fillId="0" borderId="10" xfId="2" applyNumberFormat="1" applyFont="1" applyBorder="1" applyAlignment="1" applyProtection="1">
      <alignment horizontal="center" vertical="center" wrapText="1"/>
    </xf>
    <xf numFmtId="0" fontId="21" fillId="0" borderId="10" xfId="0" applyFont="1" applyBorder="1" applyAlignment="1" applyProtection="1">
      <alignment vertical="center" wrapText="1"/>
    </xf>
    <xf numFmtId="9" fontId="20" fillId="0" borderId="15" xfId="2" applyNumberFormat="1" applyFont="1" applyBorder="1" applyAlignment="1" applyProtection="1">
      <alignment horizontal="center" vertical="center" wrapText="1"/>
    </xf>
    <xf numFmtId="0" fontId="35" fillId="0" borderId="1" xfId="0" applyFont="1" applyBorder="1" applyAlignment="1" applyProtection="1">
      <alignment vertical="center" wrapText="1"/>
    </xf>
    <xf numFmtId="0" fontId="35" fillId="0" borderId="1" xfId="0" applyFont="1" applyBorder="1" applyAlignment="1" applyProtection="1">
      <alignment horizontal="center" vertical="center" wrapText="1"/>
    </xf>
    <xf numFmtId="9" fontId="35" fillId="0" borderId="1" xfId="0" applyNumberFormat="1" applyFont="1" applyBorder="1" applyAlignment="1" applyProtection="1">
      <alignment horizontal="center" vertical="center" wrapText="1"/>
    </xf>
    <xf numFmtId="0" fontId="21" fillId="10" borderId="1" xfId="0" applyFont="1" applyFill="1" applyBorder="1" applyAlignment="1" applyProtection="1">
      <alignment vertical="center" wrapText="1"/>
    </xf>
    <xf numFmtId="0" fontId="21" fillId="10" borderId="1" xfId="0" applyFont="1" applyFill="1" applyBorder="1" applyAlignment="1" applyProtection="1">
      <alignment horizontal="justify" vertical="center" wrapText="1"/>
    </xf>
    <xf numFmtId="10" fontId="21" fillId="10" borderId="1" xfId="2" applyNumberFormat="1" applyFont="1" applyFill="1" applyBorder="1" applyAlignment="1" applyProtection="1">
      <alignment horizontal="center" vertical="center" wrapText="1"/>
    </xf>
    <xf numFmtId="166" fontId="20" fillId="0" borderId="0" xfId="2" applyNumberFormat="1" applyFont="1" applyBorder="1" applyAlignment="1">
      <alignment vertical="center"/>
    </xf>
    <xf numFmtId="10" fontId="20" fillId="0" borderId="1" xfId="2" applyNumberFormat="1" applyFont="1" applyBorder="1" applyAlignment="1" applyProtection="1">
      <alignment horizontal="center" vertical="center" wrapText="1"/>
    </xf>
    <xf numFmtId="166" fontId="20" fillId="0" borderId="1" xfId="2" applyNumberFormat="1" applyFont="1" applyBorder="1" applyAlignment="1">
      <alignment vertical="center"/>
    </xf>
    <xf numFmtId="0" fontId="20" fillId="0" borderId="1" xfId="0" applyFont="1" applyBorder="1" applyProtection="1"/>
    <xf numFmtId="10" fontId="35" fillId="0" borderId="1" xfId="0" applyNumberFormat="1" applyFont="1" applyBorder="1" applyAlignment="1" applyProtection="1">
      <alignment horizontal="center"/>
    </xf>
    <xf numFmtId="10" fontId="20" fillId="0" borderId="1" xfId="0" applyNumberFormat="1" applyFont="1" applyBorder="1" applyProtection="1"/>
    <xf numFmtId="0" fontId="20" fillId="0" borderId="0" xfId="7" applyFont="1" applyBorder="1" applyAlignment="1">
      <alignment horizontal="left" vertical="center"/>
    </xf>
    <xf numFmtId="0" fontId="20" fillId="0" borderId="0" xfId="7" applyFont="1" applyAlignment="1"/>
    <xf numFmtId="0" fontId="20" fillId="0" borderId="1" xfId="0" applyFont="1" applyBorder="1" applyAlignment="1" applyProtection="1">
      <alignment horizontal="left"/>
    </xf>
    <xf numFmtId="10" fontId="20" fillId="0" borderId="1" xfId="2" applyNumberFormat="1" applyFont="1" applyBorder="1" applyAlignment="1" applyProtection="1">
      <alignment horizontal="left" vertical="center" wrapText="1"/>
    </xf>
    <xf numFmtId="0" fontId="21" fillId="10" borderId="6" xfId="0" applyFont="1" applyFill="1" applyBorder="1" applyAlignment="1" applyProtection="1">
      <alignment vertical="center" wrapText="1"/>
    </xf>
    <xf numFmtId="0" fontId="21" fillId="10" borderId="6" xfId="0" applyFont="1" applyFill="1" applyBorder="1" applyAlignment="1" applyProtection="1">
      <alignment horizontal="justify" vertical="center" wrapText="1"/>
    </xf>
    <xf numFmtId="14" fontId="21" fillId="10" borderId="6" xfId="0" applyNumberFormat="1" applyFont="1" applyFill="1" applyBorder="1" applyAlignment="1" applyProtection="1">
      <alignment horizontal="center" vertical="center" wrapText="1"/>
    </xf>
    <xf numFmtId="10" fontId="21" fillId="10" borderId="6" xfId="2" applyNumberFormat="1" applyFont="1" applyFill="1" applyBorder="1" applyAlignment="1" applyProtection="1">
      <alignment horizontal="center" vertical="center" wrapText="1"/>
    </xf>
    <xf numFmtId="10" fontId="20" fillId="0" borderId="6" xfId="2" applyNumberFormat="1" applyFont="1" applyBorder="1" applyAlignment="1" applyProtection="1">
      <alignment horizontal="center" vertical="center" wrapText="1"/>
    </xf>
    <xf numFmtId="0" fontId="20" fillId="0" borderId="1" xfId="3" applyNumberFormat="1" applyFont="1" applyFill="1" applyBorder="1" applyAlignment="1" applyProtection="1">
      <alignment horizontal="center" vertical="center" wrapText="1"/>
      <protection locked="0"/>
    </xf>
    <xf numFmtId="10" fontId="20" fillId="0" borderId="6" xfId="2" applyNumberFormat="1" applyFont="1" applyFill="1" applyBorder="1" applyAlignment="1" applyProtection="1">
      <alignment horizontal="center" vertical="center" wrapText="1"/>
    </xf>
    <xf numFmtId="0" fontId="20" fillId="0" borderId="6" xfId="3" applyNumberFormat="1" applyFont="1" applyFill="1" applyBorder="1" applyAlignment="1" applyProtection="1">
      <alignment horizontal="left" vertical="center" wrapText="1"/>
    </xf>
    <xf numFmtId="10" fontId="20" fillId="0" borderId="6" xfId="3" applyNumberFormat="1" applyFont="1" applyFill="1" applyBorder="1" applyAlignment="1" applyProtection="1">
      <alignment horizontal="center" vertical="center" wrapText="1"/>
    </xf>
    <xf numFmtId="10" fontId="21" fillId="0" borderId="6" xfId="3" applyNumberFormat="1" applyFont="1" applyFill="1" applyBorder="1" applyAlignment="1" applyProtection="1">
      <alignment horizontal="center" vertical="center" wrapText="1"/>
    </xf>
    <xf numFmtId="10" fontId="20" fillId="0" borderId="1" xfId="2" applyNumberFormat="1" applyFont="1" applyFill="1" applyBorder="1" applyAlignment="1" applyProtection="1">
      <alignment horizontal="center" vertical="center" wrapText="1"/>
    </xf>
    <xf numFmtId="0" fontId="20" fillId="0" borderId="1" xfId="3" applyNumberFormat="1" applyFont="1" applyFill="1" applyBorder="1" applyAlignment="1" applyProtection="1">
      <alignment horizontal="left" vertical="center" wrapText="1"/>
    </xf>
    <xf numFmtId="9" fontId="20" fillId="0" borderId="1" xfId="3" applyNumberFormat="1" applyFont="1" applyFill="1" applyBorder="1" applyAlignment="1" applyProtection="1">
      <alignment horizontal="center" vertical="center" wrapText="1"/>
    </xf>
    <xf numFmtId="10" fontId="20" fillId="0" borderId="1" xfId="3" applyNumberFormat="1" applyFont="1" applyFill="1" applyBorder="1" applyAlignment="1" applyProtection="1">
      <alignment horizontal="center" vertical="center" wrapText="1"/>
    </xf>
    <xf numFmtId="10" fontId="21" fillId="0" borderId="1" xfId="3" applyNumberFormat="1" applyFont="1" applyFill="1" applyBorder="1" applyAlignment="1" applyProtection="1">
      <alignment horizontal="center" vertical="center" wrapText="1"/>
    </xf>
    <xf numFmtId="9" fontId="21" fillId="0" borderId="1" xfId="3" applyNumberFormat="1" applyFont="1" applyFill="1" applyBorder="1" applyAlignment="1" applyProtection="1">
      <alignment horizontal="center" vertical="center" wrapText="1"/>
    </xf>
    <xf numFmtId="166" fontId="20" fillId="0" borderId="1" xfId="3" applyNumberFormat="1" applyFont="1" applyFill="1" applyBorder="1" applyAlignment="1" applyProtection="1">
      <alignment horizontal="center" vertical="center" wrapText="1"/>
    </xf>
    <xf numFmtId="14" fontId="20" fillId="0" borderId="1" xfId="2" applyNumberFormat="1" applyFont="1" applyBorder="1" applyAlignment="1" applyProtection="1">
      <alignment horizontal="center" vertical="center" wrapText="1"/>
    </xf>
    <xf numFmtId="0" fontId="24" fillId="0" borderId="0" xfId="0" applyFont="1" applyBorder="1" applyAlignment="1" applyProtection="1"/>
    <xf numFmtId="0" fontId="20" fillId="0" borderId="0" xfId="0" applyFont="1" applyAlignment="1" applyProtection="1">
      <alignment horizontal="left"/>
    </xf>
    <xf numFmtId="0" fontId="25" fillId="0" borderId="0" xfId="0" applyFont="1" applyBorder="1" applyAlignment="1" applyProtection="1">
      <alignment vertical="center" wrapText="1"/>
    </xf>
    <xf numFmtId="0" fontId="20" fillId="0" borderId="0" xfId="7" applyFont="1" applyFill="1" applyBorder="1" applyAlignment="1">
      <alignment vertical="center"/>
    </xf>
    <xf numFmtId="0" fontId="20" fillId="0" borderId="0" xfId="7" applyFont="1" applyFill="1" applyBorder="1" applyAlignment="1">
      <alignment horizontal="center" vertical="center"/>
    </xf>
    <xf numFmtId="166" fontId="21" fillId="0" borderId="0" xfId="8" applyNumberFormat="1" applyFont="1" applyBorder="1" applyAlignment="1">
      <alignment horizontal="center" vertical="center"/>
    </xf>
    <xf numFmtId="166" fontId="20" fillId="0" borderId="0" xfId="8" applyNumberFormat="1" applyFont="1" applyBorder="1" applyAlignment="1">
      <alignment horizontal="center" vertical="center"/>
    </xf>
    <xf numFmtId="0" fontId="20" fillId="0" borderId="0" xfId="0" applyNumberFormat="1" applyFont="1" applyFill="1" applyBorder="1" applyAlignment="1" applyProtection="1">
      <alignment vertical="center" wrapText="1"/>
    </xf>
    <xf numFmtId="0" fontId="20" fillId="0" borderId="0" xfId="0" applyNumberFormat="1" applyFont="1" applyBorder="1" applyAlignment="1">
      <alignment vertical="center"/>
    </xf>
    <xf numFmtId="0" fontId="20" fillId="0" borderId="0" xfId="0" applyNumberFormat="1" applyFont="1" applyBorder="1" applyAlignment="1">
      <alignment horizontal="center" vertical="center"/>
    </xf>
    <xf numFmtId="0" fontId="20"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center" vertical="center"/>
    </xf>
    <xf numFmtId="14" fontId="21" fillId="0" borderId="10" xfId="0" applyNumberFormat="1" applyFont="1" applyBorder="1" applyAlignment="1" applyProtection="1">
      <alignment horizontal="center" vertical="center" wrapText="1"/>
    </xf>
    <xf numFmtId="9" fontId="20" fillId="0" borderId="10" xfId="2" applyFont="1" applyBorder="1" applyAlignment="1" applyProtection="1">
      <alignment horizontal="center" vertical="center" wrapText="1"/>
    </xf>
    <xf numFmtId="0" fontId="20" fillId="0" borderId="9" xfId="0" applyFont="1" applyBorder="1" applyAlignment="1" applyProtection="1">
      <alignment vertical="center" wrapText="1"/>
    </xf>
    <xf numFmtId="0" fontId="20" fillId="0" borderId="13" xfId="0" applyFont="1" applyBorder="1" applyAlignment="1" applyProtection="1">
      <alignment vertical="center" wrapText="1"/>
    </xf>
    <xf numFmtId="0" fontId="20" fillId="0" borderId="14" xfId="0" applyFont="1" applyBorder="1" applyAlignment="1" applyProtection="1">
      <alignment vertical="center" wrapText="1"/>
    </xf>
    <xf numFmtId="0" fontId="20" fillId="0" borderId="11" xfId="0" applyFont="1" applyBorder="1" applyAlignment="1" applyProtection="1">
      <alignment vertical="center" wrapText="1"/>
    </xf>
    <xf numFmtId="0" fontId="20" fillId="0" borderId="2" xfId="0" applyFont="1" applyBorder="1" applyAlignment="1" applyProtection="1">
      <alignment horizontal="center" vertical="center" wrapText="1"/>
    </xf>
    <xf numFmtId="0" fontId="20" fillId="0" borderId="3" xfId="0" applyFont="1" applyBorder="1" applyAlignment="1" applyProtection="1">
      <alignment vertical="center" wrapText="1"/>
    </xf>
    <xf numFmtId="0" fontId="20" fillId="0" borderId="2" xfId="0" applyFont="1" applyBorder="1" applyAlignment="1" applyProtection="1">
      <alignment vertical="center" wrapText="1"/>
    </xf>
    <xf numFmtId="9" fontId="20" fillId="0" borderId="2" xfId="2" applyFont="1" applyBorder="1" applyAlignment="1" applyProtection="1">
      <alignment horizontal="center" vertical="center" wrapText="1"/>
    </xf>
    <xf numFmtId="164" fontId="20" fillId="0" borderId="2" xfId="0" applyNumberFormat="1" applyFont="1" applyBorder="1" applyAlignment="1" applyProtection="1">
      <alignment horizontal="center" vertical="center" wrapText="1"/>
    </xf>
    <xf numFmtId="0" fontId="20" fillId="0" borderId="7" xfId="0" applyFont="1" applyBorder="1" applyAlignment="1" applyProtection="1">
      <alignment vertical="center" wrapText="1"/>
    </xf>
    <xf numFmtId="0" fontId="20" fillId="0" borderId="6" xfId="0" applyFont="1" applyBorder="1" applyAlignment="1" applyProtection="1">
      <alignment vertical="center" wrapText="1"/>
    </xf>
    <xf numFmtId="0" fontId="20" fillId="0" borderId="0" xfId="0" applyFont="1" applyBorder="1" applyAlignment="1" applyProtection="1">
      <alignment vertical="center" wrapText="1"/>
    </xf>
    <xf numFmtId="9" fontId="20" fillId="0" borderId="14" xfId="2" applyFont="1" applyBorder="1" applyAlignment="1" applyProtection="1">
      <alignment horizontal="center" vertical="center" wrapText="1"/>
    </xf>
    <xf numFmtId="164" fontId="20" fillId="0" borderId="14" xfId="0" applyNumberFormat="1" applyFont="1" applyBorder="1" applyAlignment="1" applyProtection="1">
      <alignment horizontal="center" vertical="center" wrapText="1"/>
    </xf>
    <xf numFmtId="9" fontId="20" fillId="0" borderId="11" xfId="2" applyNumberFormat="1" applyFont="1" applyBorder="1" applyAlignment="1" applyProtection="1">
      <alignment horizontal="center" vertical="center" wrapText="1"/>
    </xf>
    <xf numFmtId="2" fontId="20" fillId="0" borderId="6" xfId="2" applyNumberFormat="1" applyFont="1" applyBorder="1" applyAlignment="1" applyProtection="1">
      <alignment horizontal="center" vertical="center" wrapText="1"/>
    </xf>
    <xf numFmtId="166" fontId="20" fillId="0" borderId="6" xfId="2" applyNumberFormat="1"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164" fontId="20" fillId="0" borderId="1" xfId="0" applyNumberFormat="1" applyFont="1" applyBorder="1" applyAlignment="1" applyProtection="1">
      <alignment horizontal="center" vertical="center" wrapText="1"/>
    </xf>
    <xf numFmtId="164" fontId="20" fillId="0" borderId="0" xfId="0" applyNumberFormat="1" applyFont="1" applyProtection="1"/>
    <xf numFmtId="0" fontId="42" fillId="12" borderId="0" xfId="20" applyFont="1" applyBorder="1" applyAlignment="1">
      <alignment horizontal="center" vertical="center" wrapText="1"/>
    </xf>
    <xf numFmtId="0" fontId="44" fillId="0" borderId="0" xfId="23" applyFont="1" applyBorder="1" applyAlignment="1">
      <alignment vertical="center" wrapText="1"/>
    </xf>
    <xf numFmtId="0" fontId="35" fillId="0" borderId="0" xfId="7" applyFont="1" applyAlignment="1">
      <alignment horizontal="left"/>
    </xf>
    <xf numFmtId="0" fontId="42" fillId="0" borderId="0" xfId="7" applyFont="1"/>
    <xf numFmtId="0" fontId="35" fillId="0" borderId="0" xfId="7" applyFont="1" applyAlignment="1">
      <alignment horizontal="center"/>
    </xf>
    <xf numFmtId="0" fontId="20" fillId="0" borderId="0" xfId="7" applyFont="1" applyAlignment="1">
      <alignment horizontal="left" vertical="center"/>
    </xf>
    <xf numFmtId="0" fontId="20" fillId="0" borderId="0" xfId="7" applyFont="1" applyAlignment="1">
      <alignment vertical="center"/>
    </xf>
    <xf numFmtId="0" fontId="42" fillId="0" borderId="0" xfId="7" applyFont="1" applyAlignment="1">
      <alignment vertical="center"/>
    </xf>
    <xf numFmtId="0" fontId="35" fillId="0" borderId="0" xfId="0" applyFont="1" applyAlignment="1" applyProtection="1">
      <alignment vertical="center"/>
    </xf>
    <xf numFmtId="0" fontId="20" fillId="0" borderId="0" xfId="0" applyFont="1" applyAlignment="1" applyProtection="1">
      <alignment horizontal="center"/>
    </xf>
    <xf numFmtId="0" fontId="43" fillId="12" borderId="1" xfId="20" applyFont="1" applyFill="1" applyBorder="1" applyAlignment="1" applyProtection="1">
      <alignment horizontal="center" vertical="center" wrapText="1"/>
    </xf>
    <xf numFmtId="0" fontId="20" fillId="7" borderId="1" xfId="15" applyFont="1" applyBorder="1" applyAlignment="1" applyProtection="1">
      <alignment horizontal="center" vertical="center" wrapText="1"/>
    </xf>
    <xf numFmtId="1" fontId="20" fillId="0" borderId="1" xfId="0" applyNumberFormat="1" applyFont="1" applyBorder="1" applyAlignment="1" applyProtection="1">
      <alignment horizontal="center"/>
    </xf>
    <xf numFmtId="166" fontId="20" fillId="0" borderId="1" xfId="0" applyNumberFormat="1" applyFont="1" applyBorder="1" applyProtection="1"/>
    <xf numFmtId="166" fontId="20" fillId="0" borderId="1" xfId="0" applyNumberFormat="1" applyFont="1" applyBorder="1" applyAlignment="1" applyProtection="1">
      <alignment horizontal="center"/>
    </xf>
    <xf numFmtId="0" fontId="20" fillId="0" borderId="0" xfId="25" applyFont="1" applyProtection="1"/>
    <xf numFmtId="0" fontId="20" fillId="0" borderId="0" xfId="25" applyFont="1"/>
    <xf numFmtId="0" fontId="20" fillId="0" borderId="0" xfId="25" applyFont="1" applyBorder="1"/>
    <xf numFmtId="0" fontId="35" fillId="0" borderId="0" xfId="25" applyFont="1" applyProtection="1"/>
    <xf numFmtId="0" fontId="43" fillId="12" borderId="18" xfId="20" applyFont="1" applyBorder="1" applyAlignment="1" applyProtection="1">
      <alignment horizontal="center" vertical="center" wrapText="1"/>
      <protection hidden="1"/>
    </xf>
    <xf numFmtId="0" fontId="21" fillId="0" borderId="20" xfId="25" applyFont="1" applyFill="1" applyBorder="1" applyAlignment="1" applyProtection="1">
      <alignment vertical="center" wrapText="1"/>
    </xf>
    <xf numFmtId="0" fontId="21" fillId="0" borderId="20" xfId="25" applyFont="1" applyFill="1" applyBorder="1" applyAlignment="1" applyProtection="1">
      <alignment horizontal="center" vertical="center"/>
    </xf>
    <xf numFmtId="0" fontId="21" fillId="0" borderId="20" xfId="25" applyFont="1" applyFill="1" applyBorder="1" applyAlignment="1" applyProtection="1">
      <alignment horizontal="justify" vertical="center" wrapText="1"/>
    </xf>
    <xf numFmtId="14" fontId="21" fillId="0" borderId="20" xfId="25" applyNumberFormat="1" applyFont="1" applyFill="1" applyBorder="1" applyAlignment="1" applyProtection="1">
      <alignment horizontal="center" vertical="center"/>
    </xf>
    <xf numFmtId="0" fontId="20" fillId="0" borderId="21" xfId="25" applyFont="1" applyFill="1" applyBorder="1" applyAlignment="1" applyProtection="1">
      <alignment horizontal="justify" vertical="center"/>
    </xf>
    <xf numFmtId="0" fontId="36" fillId="0" borderId="0" xfId="25" applyFont="1" applyProtection="1"/>
    <xf numFmtId="0" fontId="21" fillId="0" borderId="23" xfId="25" applyFont="1" applyFill="1" applyBorder="1" applyAlignment="1" applyProtection="1">
      <alignment horizontal="center" vertical="center"/>
    </xf>
    <xf numFmtId="0" fontId="20" fillId="0" borderId="23" xfId="25" applyFont="1" applyFill="1" applyBorder="1" applyAlignment="1" applyProtection="1">
      <alignment horizontal="justify" vertical="center" wrapText="1"/>
    </xf>
    <xf numFmtId="0" fontId="20" fillId="0" borderId="23" xfId="25" applyFont="1" applyFill="1" applyBorder="1" applyAlignment="1" applyProtection="1">
      <alignment vertical="center" wrapText="1"/>
    </xf>
    <xf numFmtId="14" fontId="20" fillId="0" borderId="23" xfId="25" applyNumberFormat="1" applyFont="1" applyFill="1" applyBorder="1" applyAlignment="1" applyProtection="1">
      <alignment horizontal="center" vertical="center"/>
    </xf>
    <xf numFmtId="0" fontId="20" fillId="0" borderId="24" xfId="25" applyFont="1" applyFill="1" applyBorder="1" applyAlignment="1" applyProtection="1">
      <alignment horizontal="justify" vertical="center"/>
    </xf>
    <xf numFmtId="14" fontId="20" fillId="0" borderId="23" xfId="25" applyNumberFormat="1" applyFont="1" applyFill="1" applyBorder="1" applyAlignment="1" applyProtection="1">
      <alignment horizontal="center" vertical="center" wrapText="1"/>
    </xf>
    <xf numFmtId="0" fontId="20" fillId="0" borderId="24" xfId="25" applyFont="1" applyFill="1" applyBorder="1" applyAlignment="1" applyProtection="1">
      <alignment vertical="center" wrapText="1"/>
    </xf>
    <xf numFmtId="0" fontId="21" fillId="0" borderId="26" xfId="25" applyFont="1" applyFill="1" applyBorder="1" applyAlignment="1" applyProtection="1">
      <alignment horizontal="center" vertical="center"/>
    </xf>
    <xf numFmtId="0" fontId="20" fillId="0" borderId="26" xfId="25" applyFont="1" applyFill="1" applyBorder="1" applyAlignment="1" applyProtection="1">
      <alignment horizontal="justify" vertical="center" wrapText="1"/>
    </xf>
    <xf numFmtId="0" fontId="20" fillId="0" borderId="26" xfId="25" applyFont="1" applyFill="1" applyBorder="1" applyAlignment="1" applyProtection="1">
      <alignment vertical="center" wrapText="1"/>
    </xf>
    <xf numFmtId="14" fontId="20" fillId="0" borderId="26" xfId="25" applyNumberFormat="1" applyFont="1" applyFill="1" applyBorder="1" applyAlignment="1" applyProtection="1">
      <alignment horizontal="center" vertical="center" wrapText="1"/>
    </xf>
    <xf numFmtId="0" fontId="20" fillId="0" borderId="27" xfId="25" applyFont="1" applyFill="1" applyBorder="1" applyAlignment="1" applyProtection="1">
      <alignment vertical="center" wrapText="1"/>
    </xf>
    <xf numFmtId="0" fontId="21" fillId="10" borderId="20" xfId="25" applyFont="1" applyFill="1" applyBorder="1" applyAlignment="1" applyProtection="1">
      <alignment horizontal="center" vertical="center"/>
    </xf>
    <xf numFmtId="0" fontId="20" fillId="10" borderId="20" xfId="25" applyFont="1" applyFill="1" applyBorder="1" applyAlignment="1" applyProtection="1">
      <alignment horizontal="justify" vertical="center" wrapText="1"/>
    </xf>
    <xf numFmtId="0" fontId="20" fillId="10" borderId="20" xfId="25" applyFont="1" applyFill="1" applyBorder="1" applyAlignment="1" applyProtection="1">
      <alignment vertical="center" wrapText="1"/>
    </xf>
    <xf numFmtId="14" fontId="20" fillId="10" borderId="20" xfId="25" applyNumberFormat="1" applyFont="1" applyFill="1" applyBorder="1" applyAlignment="1" applyProtection="1">
      <alignment horizontal="center" vertical="center"/>
    </xf>
    <xf numFmtId="0" fontId="20" fillId="10" borderId="21" xfId="25" applyFont="1" applyFill="1" applyBorder="1" applyAlignment="1" applyProtection="1">
      <alignment vertical="center" wrapText="1"/>
    </xf>
    <xf numFmtId="0" fontId="21" fillId="10" borderId="26" xfId="25" applyFont="1" applyFill="1" applyBorder="1" applyAlignment="1" applyProtection="1">
      <alignment horizontal="center" vertical="center"/>
    </xf>
    <xf numFmtId="0" fontId="20" fillId="10" borderId="26" xfId="25" applyFont="1" applyFill="1" applyBorder="1" applyAlignment="1" applyProtection="1">
      <alignment vertical="center" wrapText="1"/>
    </xf>
    <xf numFmtId="14" fontId="20" fillId="10" borderId="26" xfId="25" applyNumberFormat="1" applyFont="1" applyFill="1" applyBorder="1" applyAlignment="1" applyProtection="1">
      <alignment horizontal="center" vertical="center"/>
    </xf>
    <xf numFmtId="0" fontId="20" fillId="10" borderId="27" xfId="25" applyFont="1" applyFill="1" applyBorder="1" applyAlignment="1" applyProtection="1">
      <alignment vertical="center" wrapText="1"/>
    </xf>
    <xf numFmtId="0" fontId="36" fillId="0" borderId="0" xfId="25" applyFont="1" applyAlignment="1" applyProtection="1">
      <alignment vertical="center"/>
    </xf>
    <xf numFmtId="0" fontId="20" fillId="0" borderId="20" xfId="25" applyFont="1" applyFill="1" applyBorder="1" applyAlignment="1" applyProtection="1">
      <alignment horizontal="center" vertical="center"/>
    </xf>
    <xf numFmtId="0" fontId="20" fillId="0" borderId="20" xfId="25" applyFont="1" applyFill="1" applyBorder="1" applyAlignment="1" applyProtection="1">
      <alignment vertical="center" wrapText="1"/>
    </xf>
    <xf numFmtId="0" fontId="20" fillId="0" borderId="20" xfId="24" applyFont="1" applyFill="1" applyBorder="1" applyAlignment="1" applyProtection="1">
      <alignment horizontal="justify" vertical="center" wrapText="1"/>
    </xf>
    <xf numFmtId="14" fontId="20" fillId="0" borderId="20" xfId="24" applyNumberFormat="1" applyFont="1" applyFill="1" applyBorder="1" applyAlignment="1" applyProtection="1">
      <alignment horizontal="center" vertical="center" wrapText="1"/>
    </xf>
    <xf numFmtId="0" fontId="20" fillId="0" borderId="21" xfId="25" applyFont="1" applyFill="1" applyBorder="1" applyAlignment="1" applyProtection="1">
      <alignment vertical="center" wrapText="1"/>
    </xf>
    <xf numFmtId="0" fontId="21" fillId="0" borderId="0" xfId="25" applyFont="1" applyAlignment="1" applyProtection="1">
      <alignment vertical="center"/>
    </xf>
    <xf numFmtId="0" fontId="20" fillId="0" borderId="23" xfId="25" applyFont="1" applyFill="1" applyBorder="1" applyAlignment="1" applyProtection="1">
      <alignment horizontal="center" vertical="center"/>
    </xf>
    <xf numFmtId="0" fontId="20" fillId="0" borderId="26" xfId="25" applyFont="1" applyFill="1" applyBorder="1" applyAlignment="1" applyProtection="1">
      <alignment horizontal="center" vertical="center"/>
    </xf>
    <xf numFmtId="14" fontId="20" fillId="0" borderId="26" xfId="25" applyNumberFormat="1" applyFont="1" applyFill="1" applyBorder="1" applyAlignment="1" applyProtection="1">
      <alignment horizontal="center" vertical="center"/>
    </xf>
    <xf numFmtId="0" fontId="20" fillId="0" borderId="20" xfId="25" applyFont="1" applyFill="1" applyBorder="1" applyAlignment="1" applyProtection="1">
      <alignment horizontal="justify" vertical="center" wrapText="1"/>
    </xf>
    <xf numFmtId="14" fontId="20" fillId="0" borderId="20" xfId="25" applyNumberFormat="1" applyFont="1" applyFill="1" applyBorder="1" applyAlignment="1" applyProtection="1">
      <alignment horizontal="center" vertical="center"/>
    </xf>
    <xf numFmtId="0" fontId="20" fillId="0" borderId="0" xfId="25" applyFont="1" applyAlignment="1" applyProtection="1">
      <alignment vertical="center"/>
    </xf>
    <xf numFmtId="14" fontId="20" fillId="0" borderId="20" xfId="25" applyNumberFormat="1" applyFont="1" applyFill="1" applyBorder="1" applyAlignment="1" applyProtection="1">
      <alignment horizontal="center" vertical="center" wrapText="1"/>
    </xf>
    <xf numFmtId="14" fontId="20" fillId="0" borderId="21" xfId="25" applyNumberFormat="1" applyFont="1" applyFill="1" applyBorder="1" applyAlignment="1" applyProtection="1">
      <alignment horizontal="left" vertical="center" wrapText="1"/>
    </xf>
    <xf numFmtId="14" fontId="20" fillId="0" borderId="24" xfId="25" applyNumberFormat="1" applyFont="1" applyFill="1" applyBorder="1" applyAlignment="1" applyProtection="1">
      <alignment horizontal="left" vertical="center" wrapText="1"/>
    </xf>
    <xf numFmtId="0" fontId="20" fillId="0" borderId="0" xfId="25" applyFont="1" applyAlignment="1" applyProtection="1">
      <alignment vertical="center" wrapText="1"/>
    </xf>
    <xf numFmtId="0" fontId="36" fillId="0" borderId="0" xfId="25" applyFont="1" applyAlignment="1" applyProtection="1">
      <alignment vertical="center" wrapText="1"/>
    </xf>
    <xf numFmtId="14" fontId="20" fillId="0" borderId="27" xfId="25" applyNumberFormat="1" applyFont="1" applyFill="1" applyBorder="1" applyAlignment="1" applyProtection="1">
      <alignment horizontal="left" vertical="center" wrapText="1"/>
    </xf>
    <xf numFmtId="0" fontId="20" fillId="0" borderId="31" xfId="25" applyFont="1" applyFill="1" applyBorder="1" applyAlignment="1" applyProtection="1">
      <alignment horizontal="left" vertical="center"/>
    </xf>
    <xf numFmtId="0" fontId="20" fillId="0" borderId="32" xfId="25" applyFont="1" applyFill="1" applyBorder="1" applyAlignment="1" applyProtection="1">
      <alignment vertical="center"/>
    </xf>
    <xf numFmtId="0" fontId="21" fillId="0" borderId="32" xfId="25" applyFont="1" applyFill="1" applyBorder="1" applyAlignment="1" applyProtection="1">
      <alignment horizontal="center" vertical="center"/>
    </xf>
    <xf numFmtId="0" fontId="20" fillId="0" borderId="32" xfId="25" applyFont="1" applyFill="1" applyBorder="1" applyAlignment="1" applyProtection="1">
      <alignment vertical="center" wrapText="1"/>
    </xf>
    <xf numFmtId="14" fontId="20" fillId="0" borderId="32" xfId="25" applyNumberFormat="1" applyFont="1" applyFill="1" applyBorder="1" applyAlignment="1" applyProtection="1">
      <alignment horizontal="center" vertical="center"/>
    </xf>
    <xf numFmtId="0" fontId="20" fillId="0" borderId="33" xfId="25" applyFont="1" applyFill="1" applyBorder="1" applyAlignment="1" applyProtection="1">
      <alignment vertical="center" wrapText="1"/>
    </xf>
    <xf numFmtId="0" fontId="20" fillId="0" borderId="0" xfId="25" applyFont="1" applyAlignment="1" applyProtection="1">
      <alignment wrapText="1"/>
    </xf>
    <xf numFmtId="0" fontId="20" fillId="0" borderId="0" xfId="25" applyFont="1" applyAlignment="1" applyProtection="1">
      <alignment horizontal="center"/>
    </xf>
    <xf numFmtId="14" fontId="20" fillId="0" borderId="0" xfId="25" applyNumberFormat="1" applyFont="1" applyAlignment="1" applyProtection="1">
      <alignment horizontal="center"/>
    </xf>
    <xf numFmtId="0" fontId="20" fillId="0" borderId="0" xfId="25" applyFont="1" applyAlignment="1" applyProtection="1"/>
    <xf numFmtId="0" fontId="21" fillId="0" borderId="0" xfId="26" applyFont="1" applyBorder="1"/>
    <xf numFmtId="0" fontId="21" fillId="0" borderId="0" xfId="26" applyFont="1"/>
    <xf numFmtId="0" fontId="51" fillId="17" borderId="46" xfId="26" applyFont="1" applyFill="1" applyBorder="1" applyAlignment="1">
      <alignment horizontal="center" vertical="center" wrapText="1"/>
    </xf>
    <xf numFmtId="1" fontId="36" fillId="17" borderId="46" xfId="27" applyNumberFormat="1" applyFont="1" applyFill="1" applyBorder="1" applyAlignment="1" applyProtection="1">
      <alignment horizontal="center" vertical="center"/>
      <protection locked="0"/>
    </xf>
    <xf numFmtId="1" fontId="20" fillId="0" borderId="46" xfId="27" applyNumberFormat="1" applyFont="1" applyFill="1" applyBorder="1" applyAlignment="1" applyProtection="1">
      <alignment horizontal="center" vertical="center"/>
      <protection locked="0"/>
    </xf>
    <xf numFmtId="1" fontId="20" fillId="10" borderId="46" xfId="27" applyNumberFormat="1" applyFont="1" applyFill="1" applyBorder="1" applyAlignment="1" applyProtection="1">
      <alignment horizontal="center" vertical="center"/>
      <protection locked="0"/>
    </xf>
    <xf numFmtId="1" fontId="20" fillId="0" borderId="47" xfId="27" applyNumberFormat="1" applyFont="1" applyFill="1" applyBorder="1" applyAlignment="1" applyProtection="1">
      <alignment horizontal="center" vertical="center"/>
      <protection locked="0"/>
    </xf>
    <xf numFmtId="0" fontId="53" fillId="18" borderId="1" xfId="26" applyFont="1" applyFill="1" applyBorder="1" applyAlignment="1">
      <alignment horizontal="center" vertical="center" wrapText="1"/>
    </xf>
    <xf numFmtId="1" fontId="20" fillId="10" borderId="1" xfId="27" applyNumberFormat="1" applyFont="1" applyFill="1" applyBorder="1" applyAlignment="1" applyProtection="1">
      <alignment horizontal="center" vertical="center"/>
      <protection locked="0"/>
    </xf>
    <xf numFmtId="1" fontId="20" fillId="0" borderId="1" xfId="27" applyNumberFormat="1" applyFont="1" applyFill="1" applyBorder="1" applyAlignment="1" applyProtection="1">
      <alignment horizontal="center" vertical="center"/>
      <protection locked="0"/>
    </xf>
    <xf numFmtId="1" fontId="20" fillId="0" borderId="2" xfId="27" applyNumberFormat="1" applyFont="1" applyFill="1" applyBorder="1" applyAlignment="1" applyProtection="1">
      <alignment horizontal="center" vertical="center"/>
      <protection locked="0"/>
    </xf>
    <xf numFmtId="1" fontId="42" fillId="19" borderId="1" xfId="27" applyNumberFormat="1" applyFont="1" applyFill="1" applyBorder="1" applyAlignment="1" applyProtection="1">
      <alignment horizontal="center" vertical="center"/>
      <protection locked="0"/>
    </xf>
    <xf numFmtId="0" fontId="21" fillId="0" borderId="0" xfId="26" applyFont="1" applyFill="1"/>
    <xf numFmtId="1" fontId="36" fillId="10" borderId="46" xfId="27" applyNumberFormat="1" applyFont="1" applyFill="1" applyBorder="1" applyAlignment="1" applyProtection="1">
      <alignment horizontal="center" vertical="center"/>
      <protection locked="0"/>
    </xf>
    <xf numFmtId="1" fontId="20" fillId="0" borderId="59" xfId="27" applyNumberFormat="1" applyFont="1" applyFill="1" applyBorder="1" applyAlignment="1" applyProtection="1">
      <alignment horizontal="center" vertical="center"/>
      <protection locked="0"/>
    </xf>
    <xf numFmtId="1" fontId="20" fillId="0" borderId="49" xfId="27" applyNumberFormat="1" applyFont="1" applyFill="1" applyBorder="1" applyAlignment="1" applyProtection="1">
      <alignment horizontal="center" vertical="center"/>
      <protection locked="0"/>
    </xf>
    <xf numFmtId="1" fontId="20" fillId="0" borderId="62" xfId="27" applyNumberFormat="1" applyFont="1" applyFill="1" applyBorder="1" applyAlignment="1" applyProtection="1">
      <alignment horizontal="center" vertical="center"/>
      <protection locked="0"/>
    </xf>
    <xf numFmtId="0" fontId="43" fillId="15" borderId="57" xfId="26" applyFont="1" applyFill="1" applyBorder="1" applyAlignment="1">
      <alignment horizontal="center" vertical="center"/>
    </xf>
    <xf numFmtId="0" fontId="43" fillId="15" borderId="58" xfId="26" applyFont="1" applyFill="1" applyBorder="1" applyAlignment="1">
      <alignment horizontal="center" vertical="center"/>
    </xf>
    <xf numFmtId="0" fontId="22" fillId="20" borderId="2" xfId="26" applyFont="1" applyFill="1" applyBorder="1" applyAlignment="1">
      <alignment horizontal="left" vertical="center" wrapText="1"/>
    </xf>
    <xf numFmtId="0" fontId="22" fillId="20" borderId="4" xfId="26" applyFont="1" applyFill="1" applyBorder="1" applyAlignment="1">
      <alignment horizontal="center" vertical="center" wrapText="1"/>
    </xf>
    <xf numFmtId="0" fontId="22" fillId="20" borderId="1" xfId="26" applyFont="1" applyFill="1" applyBorder="1" applyAlignment="1">
      <alignment horizontal="center" vertical="center" wrapText="1"/>
    </xf>
    <xf numFmtId="0" fontId="22" fillId="0" borderId="2" xfId="26" applyFont="1" applyFill="1" applyBorder="1" applyAlignment="1">
      <alignment horizontal="left" vertical="center" wrapText="1"/>
    </xf>
    <xf numFmtId="0" fontId="22" fillId="0" borderId="4" xfId="26" applyFont="1" applyFill="1" applyBorder="1" applyAlignment="1">
      <alignment horizontal="center" vertical="center" wrapText="1"/>
    </xf>
    <xf numFmtId="1" fontId="22" fillId="0" borderId="6" xfId="26" applyNumberFormat="1" applyFont="1" applyFill="1" applyBorder="1" applyAlignment="1">
      <alignment horizontal="center" vertical="center" wrapText="1"/>
    </xf>
    <xf numFmtId="0" fontId="22" fillId="0" borderId="2" xfId="26" applyFont="1" applyBorder="1" applyAlignment="1">
      <alignment horizontal="left" vertical="center" wrapText="1"/>
    </xf>
    <xf numFmtId="0" fontId="22" fillId="0" borderId="4" xfId="26" applyFont="1" applyBorder="1" applyAlignment="1">
      <alignment horizontal="center" vertical="center" wrapText="1"/>
    </xf>
    <xf numFmtId="1" fontId="22" fillId="0" borderId="6" xfId="26" applyNumberFormat="1" applyFont="1" applyBorder="1" applyAlignment="1">
      <alignment horizontal="center" vertical="center" wrapText="1"/>
    </xf>
    <xf numFmtId="0" fontId="22" fillId="20" borderId="2" xfId="26" applyFont="1" applyFill="1" applyBorder="1" applyAlignment="1">
      <alignment horizontal="left" vertical="center"/>
    </xf>
    <xf numFmtId="0" fontId="22" fillId="20" borderId="4" xfId="26" applyFont="1" applyFill="1" applyBorder="1" applyAlignment="1">
      <alignment horizontal="center" vertical="center"/>
    </xf>
    <xf numFmtId="9" fontId="21" fillId="20" borderId="1" xfId="26" applyNumberFormat="1" applyFont="1" applyFill="1" applyBorder="1" applyAlignment="1">
      <alignment horizontal="center" vertical="center"/>
    </xf>
    <xf numFmtId="0" fontId="21" fillId="0" borderId="55" xfId="26" applyFont="1" applyBorder="1" applyAlignment="1">
      <alignment horizontal="center"/>
    </xf>
    <xf numFmtId="0" fontId="21" fillId="0" borderId="13" xfId="26" applyFont="1" applyBorder="1" applyAlignment="1">
      <alignment horizontal="left"/>
    </xf>
    <xf numFmtId="0" fontId="21" fillId="0" borderId="13" xfId="26" applyFont="1" applyBorder="1" applyAlignment="1">
      <alignment horizontal="center"/>
    </xf>
    <xf numFmtId="0" fontId="21" fillId="0" borderId="76" xfId="26" applyFont="1" applyBorder="1" applyAlignment="1">
      <alignment horizontal="center"/>
    </xf>
    <xf numFmtId="0" fontId="21" fillId="0" borderId="72" xfId="26" applyFont="1" applyBorder="1" applyAlignment="1">
      <alignment horizontal="center"/>
    </xf>
    <xf numFmtId="0" fontId="55" fillId="0" borderId="0" xfId="26" applyFont="1" applyAlignment="1">
      <alignment horizontal="left"/>
    </xf>
    <xf numFmtId="0" fontId="21" fillId="0" borderId="0" xfId="26" applyFont="1" applyBorder="1" applyAlignment="1">
      <alignment horizontal="left"/>
    </xf>
    <xf numFmtId="0" fontId="21" fillId="0" borderId="0" xfId="26" applyFont="1" applyBorder="1" applyAlignment="1">
      <alignment horizontal="center"/>
    </xf>
    <xf numFmtId="0" fontId="21" fillId="0" borderId="73" xfId="26" applyFont="1" applyBorder="1" applyAlignment="1">
      <alignment horizontal="center"/>
    </xf>
    <xf numFmtId="1" fontId="21" fillId="0" borderId="0" xfId="26" applyNumberFormat="1" applyFont="1" applyBorder="1" applyAlignment="1">
      <alignment horizontal="center"/>
    </xf>
    <xf numFmtId="0" fontId="21" fillId="0" borderId="0" xfId="26" applyNumberFormat="1" applyFont="1" applyBorder="1" applyAlignment="1">
      <alignment horizontal="center" vertical="center"/>
    </xf>
    <xf numFmtId="0" fontId="21" fillId="0" borderId="77" xfId="26" applyFont="1" applyBorder="1" applyAlignment="1">
      <alignment horizontal="center"/>
    </xf>
    <xf numFmtId="0" fontId="21" fillId="0" borderId="78" xfId="26" applyFont="1" applyBorder="1" applyAlignment="1">
      <alignment horizontal="left"/>
    </xf>
    <xf numFmtId="0" fontId="21" fillId="0" borderId="78" xfId="26" applyFont="1" applyBorder="1" applyAlignment="1">
      <alignment horizontal="center"/>
    </xf>
    <xf numFmtId="0" fontId="21" fillId="0" borderId="79" xfId="26" applyFont="1" applyBorder="1" applyAlignment="1">
      <alignment horizontal="center"/>
    </xf>
    <xf numFmtId="0" fontId="21" fillId="0" borderId="0" xfId="26" applyFont="1" applyAlignment="1">
      <alignment horizontal="left"/>
    </xf>
    <xf numFmtId="0" fontId="21" fillId="0" borderId="0" xfId="26" applyFont="1" applyAlignment="1">
      <alignment horizontal="center"/>
    </xf>
    <xf numFmtId="0" fontId="43" fillId="12" borderId="10" xfId="20" applyFont="1" applyFill="1" applyBorder="1" applyAlignment="1" applyProtection="1">
      <alignment horizontal="center" vertical="center" wrapText="1"/>
    </xf>
    <xf numFmtId="0" fontId="43" fillId="12" borderId="9" xfId="20" applyFont="1" applyFill="1" applyBorder="1" applyAlignment="1" applyProtection="1">
      <alignment horizontal="center" vertical="center" wrapText="1"/>
    </xf>
    <xf numFmtId="166" fontId="20" fillId="0" borderId="1" xfId="0" applyNumberFormat="1" applyFont="1" applyBorder="1" applyAlignment="1" applyProtection="1">
      <alignment horizontal="center" vertical="center"/>
    </xf>
    <xf numFmtId="0" fontId="35" fillId="0" borderId="1" xfId="0" applyFont="1" applyBorder="1" applyAlignment="1" applyProtection="1"/>
    <xf numFmtId="9" fontId="35" fillId="0" borderId="1" xfId="0" applyNumberFormat="1" applyFont="1" applyBorder="1" applyAlignment="1" applyProtection="1"/>
    <xf numFmtId="0" fontId="35" fillId="0" borderId="3" xfId="0" applyFont="1" applyBorder="1" applyAlignment="1" applyProtection="1"/>
    <xf numFmtId="0" fontId="35" fillId="0" borderId="4" xfId="0" applyFont="1" applyBorder="1" applyAlignment="1" applyProtection="1"/>
    <xf numFmtId="0" fontId="35" fillId="0" borderId="1" xfId="0" applyFont="1" applyBorder="1" applyProtection="1"/>
    <xf numFmtId="166" fontId="35" fillId="0" borderId="1" xfId="0" applyNumberFormat="1" applyFont="1" applyBorder="1" applyAlignment="1" applyProtection="1">
      <alignment horizontal="center"/>
    </xf>
    <xf numFmtId="0" fontId="35" fillId="0" borderId="0" xfId="0" applyFont="1" applyProtection="1"/>
    <xf numFmtId="9" fontId="20" fillId="0" borderId="1" xfId="2" applyFont="1" applyBorder="1" applyAlignment="1" applyProtection="1">
      <alignment horizontal="center" vertical="center"/>
    </xf>
    <xf numFmtId="2" fontId="20" fillId="0" borderId="1" xfId="0" applyNumberFormat="1" applyFont="1" applyBorder="1" applyAlignment="1" applyProtection="1">
      <alignment horizontal="center"/>
    </xf>
    <xf numFmtId="0" fontId="35" fillId="0" borderId="0" xfId="0" applyFont="1" applyAlignment="1" applyProtection="1"/>
    <xf numFmtId="0" fontId="23" fillId="0" borderId="0" xfId="0" applyFont="1" applyBorder="1" applyAlignment="1" applyProtection="1">
      <alignment horizontal="center"/>
    </xf>
    <xf numFmtId="0" fontId="35" fillId="7" borderId="16" xfId="15" applyFont="1" applyBorder="1" applyAlignment="1" applyProtection="1">
      <alignment horizontal="center" vertical="center" wrapText="1"/>
    </xf>
    <xf numFmtId="0" fontId="21" fillId="0" borderId="0" xfId="0" applyFont="1" applyProtection="1"/>
    <xf numFmtId="10" fontId="20" fillId="0" borderId="0" xfId="0" applyNumberFormat="1" applyFont="1" applyProtection="1"/>
    <xf numFmtId="0" fontId="21" fillId="0" borderId="1" xfId="0" applyFont="1" applyBorder="1" applyAlignment="1" applyProtection="1">
      <alignment vertical="center" wrapText="1"/>
    </xf>
    <xf numFmtId="0" fontId="23" fillId="0" borderId="0" xfId="0" applyFont="1" applyBorder="1" applyAlignment="1" applyProtection="1">
      <alignment horizontal="center"/>
    </xf>
    <xf numFmtId="0" fontId="22" fillId="10" borderId="6" xfId="0" applyFont="1" applyFill="1" applyBorder="1" applyAlignment="1" applyProtection="1">
      <alignment horizontal="center" vertical="center" wrapText="1"/>
    </xf>
    <xf numFmtId="0" fontId="22" fillId="11" borderId="1" xfId="19" applyFont="1" applyFill="1" applyBorder="1" applyAlignment="1" applyProtection="1">
      <alignment horizontal="center" vertical="center" wrapText="1"/>
    </xf>
    <xf numFmtId="0" fontId="35" fillId="11" borderId="1" xfId="19" applyFont="1" applyBorder="1" applyAlignment="1" applyProtection="1">
      <alignment horizontal="center" vertical="center" wrapText="1"/>
    </xf>
    <xf numFmtId="0" fontId="2" fillId="9" borderId="0" xfId="0" applyFont="1" applyFill="1"/>
    <xf numFmtId="0" fontId="20" fillId="0" borderId="0" xfId="7" applyFont="1" applyBorder="1"/>
    <xf numFmtId="0" fontId="42" fillId="0" borderId="0" xfId="7" applyFont="1" applyBorder="1"/>
    <xf numFmtId="0" fontId="20" fillId="0" borderId="0" xfId="0" applyFont="1" applyAlignment="1" applyProtection="1">
      <alignment horizontal="left"/>
    </xf>
    <xf numFmtId="0" fontId="20" fillId="7" borderId="1" xfId="29" applyFont="1" applyBorder="1" applyAlignment="1" applyProtection="1">
      <alignment horizontal="center" vertical="center" wrapText="1"/>
    </xf>
    <xf numFmtId="0" fontId="20" fillId="0" borderId="1" xfId="30" applyFont="1" applyBorder="1" applyAlignment="1" applyProtection="1">
      <alignment horizontal="center" vertical="center" wrapText="1"/>
    </xf>
    <xf numFmtId="0" fontId="20" fillId="0" borderId="1" xfId="31" applyNumberFormat="1" applyFont="1" applyFill="1" applyBorder="1" applyAlignment="1" applyProtection="1">
      <alignment horizontal="center" vertical="center" wrapText="1"/>
    </xf>
    <xf numFmtId="0" fontId="20" fillId="0" borderId="1" xfId="31" applyNumberFormat="1" applyFont="1" applyFill="1" applyBorder="1" applyAlignment="1" applyProtection="1">
      <alignment horizontal="center" vertical="center" wrapText="1"/>
      <protection locked="0"/>
    </xf>
    <xf numFmtId="0" fontId="20" fillId="0" borderId="1" xfId="31" applyNumberFormat="1" applyFont="1" applyFill="1" applyBorder="1" applyAlignment="1" applyProtection="1">
      <alignment horizontal="left" vertical="center" wrapText="1"/>
      <protection locked="0"/>
    </xf>
    <xf numFmtId="0" fontId="20" fillId="0" borderId="1" xfId="30" applyFont="1" applyBorder="1" applyAlignment="1" applyProtection="1">
      <alignment horizontal="center" vertical="center"/>
    </xf>
    <xf numFmtId="166" fontId="20" fillId="0" borderId="1" xfId="30" applyNumberFormat="1" applyFont="1" applyBorder="1" applyAlignment="1" applyProtection="1">
      <alignment horizontal="center" vertical="center" wrapText="1"/>
    </xf>
    <xf numFmtId="0" fontId="20" fillId="0" borderId="0" xfId="30" applyFont="1" applyProtection="1"/>
    <xf numFmtId="166" fontId="20" fillId="0" borderId="0" xfId="30" applyNumberFormat="1" applyFont="1" applyAlignment="1" applyProtection="1">
      <alignment horizontal="center"/>
    </xf>
    <xf numFmtId="0" fontId="20" fillId="7" borderId="3" xfId="29" applyFont="1" applyBorder="1" applyAlignment="1" applyProtection="1">
      <alignment horizontal="center" vertical="center" wrapText="1"/>
    </xf>
    <xf numFmtId="0" fontId="20" fillId="7" borderId="4" xfId="29" applyFont="1" applyBorder="1" applyAlignment="1" applyProtection="1">
      <alignment horizontal="center" vertical="center" wrapText="1"/>
    </xf>
    <xf numFmtId="0" fontId="20" fillId="7" borderId="2" xfId="29" applyFont="1" applyBorder="1" applyAlignment="1" applyProtection="1">
      <alignment horizontal="center" vertical="center" wrapText="1"/>
    </xf>
    <xf numFmtId="0" fontId="20" fillId="0" borderId="1" xfId="31" applyNumberFormat="1" applyFont="1" applyFill="1" applyBorder="1" applyAlignment="1" applyProtection="1">
      <alignment horizontal="left" vertical="center" wrapText="1"/>
    </xf>
    <xf numFmtId="0" fontId="20" fillId="0" borderId="6" xfId="31" applyNumberFormat="1" applyFont="1" applyFill="1" applyBorder="1" applyAlignment="1" applyProtection="1">
      <alignment horizontal="center" vertical="center" wrapText="1"/>
    </xf>
    <xf numFmtId="0" fontId="20" fillId="0" borderId="6" xfId="31" applyNumberFormat="1" applyFont="1" applyFill="1" applyBorder="1" applyAlignment="1" applyProtection="1">
      <alignment horizontal="left" vertical="center" wrapText="1"/>
    </xf>
    <xf numFmtId="0" fontId="20" fillId="0" borderId="6" xfId="31" applyNumberFormat="1" applyFont="1" applyFill="1" applyBorder="1" applyAlignment="1" applyProtection="1">
      <alignment horizontal="center" vertical="center" wrapText="1"/>
      <protection locked="0"/>
    </xf>
    <xf numFmtId="0" fontId="20" fillId="0" borderId="6" xfId="31" applyNumberFormat="1" applyFont="1" applyFill="1" applyBorder="1" applyAlignment="1" applyProtection="1">
      <alignment horizontal="left" vertical="center" wrapText="1"/>
      <protection locked="0"/>
    </xf>
    <xf numFmtId="0" fontId="26" fillId="0" borderId="0" xfId="11" applyFont="1" applyAlignment="1" applyProtection="1">
      <alignment horizontal="center" vertical="center"/>
      <protection locked="0"/>
    </xf>
    <xf numFmtId="0" fontId="26" fillId="0" borderId="0" xfId="11" applyFont="1" applyAlignment="1" applyProtection="1">
      <alignment horizontal="center"/>
      <protection locked="0"/>
    </xf>
    <xf numFmtId="0" fontId="26" fillId="0" borderId="0" xfId="11" applyFont="1"/>
    <xf numFmtId="0" fontId="26" fillId="0" borderId="1" xfId="11" applyFont="1" applyBorder="1" applyProtection="1">
      <protection locked="0"/>
    </xf>
    <xf numFmtId="0" fontId="26" fillId="0" borderId="1" xfId="11" applyFont="1" applyBorder="1" applyAlignment="1" applyProtection="1">
      <alignment horizontal="left" vertical="center" wrapText="1" indent="2"/>
      <protection locked="0"/>
    </xf>
    <xf numFmtId="0" fontId="26" fillId="0" borderId="0" xfId="11" applyFont="1" applyProtection="1">
      <protection locked="0"/>
    </xf>
    <xf numFmtId="1" fontId="26" fillId="0" borderId="0" xfId="11" applyNumberFormat="1" applyFont="1" applyProtection="1">
      <protection locked="0"/>
    </xf>
    <xf numFmtId="0" fontId="59" fillId="6" borderId="1" xfId="12" applyFont="1" applyBorder="1" applyAlignment="1" applyProtection="1">
      <alignment horizontal="center" vertical="center" wrapText="1"/>
    </xf>
    <xf numFmtId="1" fontId="59" fillId="6" borderId="1" xfId="12" applyNumberFormat="1" applyFont="1" applyBorder="1" applyAlignment="1" applyProtection="1">
      <alignment horizontal="center" vertical="center" wrapText="1"/>
      <protection locked="0"/>
    </xf>
    <xf numFmtId="0" fontId="26" fillId="0" borderId="0" xfId="11" applyFont="1" applyAlignment="1" applyProtection="1">
      <alignment wrapText="1"/>
      <protection locked="0"/>
    </xf>
    <xf numFmtId="0" fontId="26" fillId="0" borderId="0" xfId="11" applyFont="1" applyAlignment="1">
      <alignment wrapText="1"/>
    </xf>
    <xf numFmtId="0" fontId="60" fillId="0" borderId="1" xfId="32" applyFont="1" applyBorder="1" applyAlignment="1">
      <alignment horizontal="left" vertical="center" wrapText="1"/>
    </xf>
    <xf numFmtId="0" fontId="26" fillId="0" borderId="1" xfId="11" applyFont="1" applyBorder="1" applyAlignment="1" applyProtection="1">
      <alignment horizontal="center" vertical="center" wrapText="1"/>
      <protection locked="0"/>
    </xf>
    <xf numFmtId="49" fontId="30" fillId="0" borderId="1" xfId="13" applyBorder="1" applyAlignment="1" applyProtection="1">
      <alignment horizontal="left" vertical="center" wrapText="1"/>
    </xf>
    <xf numFmtId="168" fontId="60" fillId="0" borderId="1" xfId="33" applyNumberFormat="1" applyFont="1" applyBorder="1" applyAlignment="1">
      <alignment horizontal="right" vertical="center" wrapText="1"/>
    </xf>
    <xf numFmtId="0" fontId="27" fillId="0" borderId="1" xfId="11" applyBorder="1" applyAlignment="1" applyProtection="1">
      <alignment horizontal="center" vertical="center" wrapText="1"/>
      <protection locked="0"/>
    </xf>
    <xf numFmtId="0" fontId="61" fillId="0" borderId="1" xfId="34" applyBorder="1" applyAlignment="1" applyProtection="1">
      <alignment horizontal="center" vertical="center" wrapText="1"/>
      <protection locked="0"/>
    </xf>
    <xf numFmtId="0" fontId="26" fillId="0" borderId="0" xfId="11" applyFont="1" applyAlignment="1" applyProtection="1">
      <alignment vertical="center" wrapText="1"/>
      <protection locked="0"/>
    </xf>
    <xf numFmtId="0" fontId="26" fillId="0" borderId="0" xfId="11" applyFont="1" applyAlignment="1">
      <alignment vertical="center" wrapText="1"/>
    </xf>
    <xf numFmtId="168" fontId="26" fillId="0" borderId="1" xfId="33" applyNumberFormat="1" applyFont="1" applyBorder="1" applyAlignment="1" applyProtection="1">
      <alignment vertical="center" wrapText="1"/>
      <protection locked="0"/>
    </xf>
    <xf numFmtId="0" fontId="26" fillId="0" borderId="1" xfId="11" applyFont="1" applyBorder="1" applyAlignment="1" applyProtection="1">
      <alignment vertical="center" wrapText="1"/>
      <protection locked="0"/>
    </xf>
    <xf numFmtId="0" fontId="56" fillId="0" borderId="0" xfId="11" applyFont="1" applyProtection="1">
      <protection locked="0"/>
    </xf>
    <xf numFmtId="0" fontId="62" fillId="0" borderId="0" xfId="11" applyFont="1" applyAlignment="1" applyProtection="1">
      <alignment vertical="center"/>
      <protection locked="0"/>
    </xf>
    <xf numFmtId="0" fontId="62" fillId="0" borderId="0" xfId="11" applyFont="1" applyProtection="1">
      <protection locked="0"/>
    </xf>
    <xf numFmtId="0" fontId="62" fillId="0" borderId="0" xfId="11" applyFont="1" applyAlignment="1" applyProtection="1">
      <alignment horizontal="center"/>
      <protection locked="0"/>
    </xf>
    <xf numFmtId="1" fontId="62" fillId="0" borderId="0" xfId="11" applyNumberFormat="1" applyFont="1" applyProtection="1">
      <protection locked="0"/>
    </xf>
    <xf numFmtId="0" fontId="62" fillId="0" borderId="0" xfId="11" applyFont="1"/>
    <xf numFmtId="0" fontId="62" fillId="0" borderId="0" xfId="11" applyFont="1" applyAlignment="1">
      <alignment vertical="top"/>
    </xf>
    <xf numFmtId="0" fontId="62" fillId="0" borderId="0" xfId="11" applyFont="1" applyAlignment="1" applyProtection="1">
      <alignment vertical="top"/>
      <protection locked="0"/>
    </xf>
    <xf numFmtId="0" fontId="61" fillId="0" borderId="0" xfId="23" applyFont="1" applyBorder="1" applyAlignment="1">
      <alignment vertical="center" wrapText="1"/>
    </xf>
    <xf numFmtId="0" fontId="20" fillId="0" borderId="0" xfId="7" applyFont="1" applyBorder="1" applyAlignment="1">
      <alignment horizontal="left" vertical="center" wrapText="1"/>
    </xf>
    <xf numFmtId="0" fontId="35" fillId="7" borderId="3" xfId="15" applyFont="1" applyBorder="1" applyAlignment="1" applyProtection="1">
      <alignment horizontal="center"/>
    </xf>
    <xf numFmtId="0" fontId="35" fillId="7" borderId="4" xfId="15" applyFont="1" applyBorder="1" applyAlignment="1" applyProtection="1">
      <alignment horizontal="center"/>
    </xf>
    <xf numFmtId="0" fontId="42" fillId="12" borderId="2" xfId="20" applyFont="1" applyBorder="1" applyAlignment="1" applyProtection="1">
      <alignment horizontal="center" vertical="center"/>
    </xf>
    <xf numFmtId="0" fontId="42" fillId="12" borderId="3" xfId="20" applyFont="1" applyBorder="1" applyAlignment="1" applyProtection="1">
      <alignment horizontal="center" vertical="center"/>
    </xf>
    <xf numFmtId="0" fontId="42" fillId="12" borderId="4" xfId="20" applyFont="1" applyBorder="1" applyAlignment="1" applyProtection="1">
      <alignment horizontal="center" vertical="center"/>
    </xf>
    <xf numFmtId="0" fontId="23" fillId="0" borderId="0" xfId="0" applyFont="1" applyBorder="1" applyAlignment="1" applyProtection="1">
      <alignment horizontal="center"/>
    </xf>
    <xf numFmtId="0" fontId="35" fillId="11" borderId="2" xfId="19" applyFont="1" applyBorder="1" applyAlignment="1" applyProtection="1">
      <alignment horizontal="center" vertical="center"/>
    </xf>
    <xf numFmtId="0" fontId="35" fillId="11" borderId="3" xfId="19" applyFont="1" applyBorder="1" applyAlignment="1" applyProtection="1">
      <alignment horizontal="center" vertical="center"/>
    </xf>
    <xf numFmtId="0" fontId="35" fillId="11" borderId="4" xfId="19" applyFont="1" applyBorder="1" applyAlignment="1" applyProtection="1">
      <alignment horizontal="center" vertical="center"/>
    </xf>
    <xf numFmtId="0" fontId="20" fillId="7" borderId="14" xfId="15" applyFont="1" applyBorder="1" applyAlignment="1" applyProtection="1">
      <alignment horizontal="center" vertical="center" wrapText="1"/>
    </xf>
    <xf numFmtId="0" fontId="20" fillId="7" borderId="0" xfId="15" applyFont="1" applyBorder="1" applyAlignment="1" applyProtection="1">
      <alignment horizontal="center" vertical="center" wrapText="1"/>
    </xf>
    <xf numFmtId="0" fontId="42" fillId="12" borderId="2" xfId="20" applyFont="1" applyBorder="1" applyAlignment="1" applyProtection="1">
      <alignment horizontal="center" vertical="center" wrapText="1"/>
    </xf>
    <xf numFmtId="0" fontId="42" fillId="12" borderId="3" xfId="20" applyFont="1" applyBorder="1" applyAlignment="1" applyProtection="1">
      <alignment horizontal="center" vertical="center" wrapText="1"/>
    </xf>
    <xf numFmtId="0" fontId="42" fillId="12" borderId="4" xfId="20" applyFont="1" applyBorder="1" applyAlignment="1" applyProtection="1">
      <alignment horizontal="center" vertical="center" wrapText="1"/>
    </xf>
    <xf numFmtId="0" fontId="20" fillId="0" borderId="0" xfId="0" applyFont="1" applyAlignment="1" applyProtection="1">
      <alignment horizontal="left"/>
    </xf>
    <xf numFmtId="0" fontId="26" fillId="0" borderId="2" xfId="11" applyFont="1" applyBorder="1" applyAlignment="1" applyProtection="1">
      <alignment horizontal="center" vertical="center" wrapText="1"/>
      <protection locked="0"/>
    </xf>
    <xf numFmtId="0" fontId="26" fillId="0" borderId="3" xfId="11" applyFont="1" applyBorder="1" applyAlignment="1" applyProtection="1">
      <alignment horizontal="center" vertical="center"/>
      <protection locked="0"/>
    </xf>
    <xf numFmtId="0" fontId="26" fillId="0" borderId="4" xfId="11" applyFont="1" applyBorder="1" applyAlignment="1" applyProtection="1">
      <alignment horizontal="center" vertical="center"/>
      <protection locked="0"/>
    </xf>
    <xf numFmtId="0" fontId="59" fillId="5" borderId="1" xfId="10" applyFont="1" applyProtection="1">
      <alignment horizontal="left" vertical="center" wrapText="1"/>
    </xf>
    <xf numFmtId="0" fontId="26" fillId="0" borderId="0" xfId="11" applyFont="1" applyProtection="1">
      <protection locked="0"/>
    </xf>
    <xf numFmtId="1" fontId="26" fillId="0" borderId="0" xfId="11" applyNumberFormat="1" applyFont="1" applyProtection="1">
      <protection locked="0"/>
    </xf>
    <xf numFmtId="0" fontId="56" fillId="0" borderId="12" xfId="11" applyFont="1" applyBorder="1" applyAlignment="1" applyProtection="1">
      <alignment horizontal="center" vertical="center"/>
      <protection locked="0"/>
    </xf>
    <xf numFmtId="0" fontId="35" fillId="0" borderId="0" xfId="0" applyFont="1" applyAlignment="1" applyProtection="1">
      <alignment horizontal="left" vertical="center"/>
    </xf>
    <xf numFmtId="0" fontId="28" fillId="0" borderId="0" xfId="0" applyFont="1" applyBorder="1" applyAlignment="1" applyProtection="1">
      <alignment horizontal="left" wrapText="1"/>
    </xf>
    <xf numFmtId="0" fontId="20" fillId="7" borderId="2" xfId="29" applyFont="1" applyBorder="1" applyAlignment="1" applyProtection="1">
      <alignment horizontal="center" vertical="center" wrapText="1"/>
    </xf>
    <xf numFmtId="0" fontId="20" fillId="7" borderId="3" xfId="29" applyFont="1" applyBorder="1" applyAlignment="1" applyProtection="1">
      <alignment horizontal="center" vertical="center" wrapText="1"/>
    </xf>
    <xf numFmtId="0" fontId="20" fillId="7" borderId="4" xfId="29" applyFont="1" applyBorder="1" applyAlignment="1" applyProtection="1">
      <alignment horizontal="center" vertical="center" wrapText="1"/>
    </xf>
    <xf numFmtId="0" fontId="28" fillId="0" borderId="0" xfId="0" applyFont="1" applyBorder="1" applyAlignment="1" applyProtection="1">
      <alignment horizontal="left" vertical="center" wrapText="1"/>
    </xf>
    <xf numFmtId="0" fontId="28" fillId="0" borderId="0" xfId="0" applyFont="1" applyBorder="1" applyAlignment="1" applyProtection="1">
      <alignment vertical="top" wrapText="1"/>
    </xf>
    <xf numFmtId="9" fontId="21" fillId="20" borderId="2" xfId="26" applyNumberFormat="1" applyFont="1" applyFill="1" applyBorder="1" applyAlignment="1">
      <alignment horizontal="center" vertical="center" wrapText="1"/>
    </xf>
    <xf numFmtId="9" fontId="21" fillId="20" borderId="69" xfId="26" applyNumberFormat="1" applyFont="1" applyFill="1" applyBorder="1" applyAlignment="1">
      <alignment horizontal="center" vertical="center" wrapText="1"/>
    </xf>
    <xf numFmtId="9" fontId="21" fillId="20" borderId="2" xfId="26" applyNumberFormat="1" applyFont="1" applyFill="1" applyBorder="1" applyAlignment="1">
      <alignment horizontal="center" vertical="center"/>
    </xf>
    <xf numFmtId="9" fontId="21" fillId="20" borderId="69" xfId="26" applyNumberFormat="1" applyFont="1" applyFill="1" applyBorder="1" applyAlignment="1">
      <alignment horizontal="center" vertical="center"/>
    </xf>
    <xf numFmtId="0" fontId="22" fillId="20" borderId="68" xfId="26" applyFont="1" applyFill="1" applyBorder="1" applyAlignment="1">
      <alignment horizontal="center" vertical="center"/>
    </xf>
    <xf numFmtId="0" fontId="22" fillId="20" borderId="3" xfId="26" applyFont="1" applyFill="1" applyBorder="1" applyAlignment="1">
      <alignment horizontal="center" vertical="center"/>
    </xf>
    <xf numFmtId="0" fontId="22" fillId="20" borderId="69" xfId="26" applyFont="1" applyFill="1" applyBorder="1" applyAlignment="1">
      <alignment horizontal="center" vertical="center"/>
    </xf>
    <xf numFmtId="0" fontId="21" fillId="0" borderId="13" xfId="26" applyFont="1" applyBorder="1" applyAlignment="1">
      <alignment horizontal="center"/>
    </xf>
    <xf numFmtId="0" fontId="21" fillId="0" borderId="0" xfId="26" applyFont="1" applyBorder="1" applyAlignment="1">
      <alignment horizontal="center"/>
    </xf>
    <xf numFmtId="0" fontId="43" fillId="15" borderId="56" xfId="26" applyFont="1" applyFill="1" applyBorder="1" applyAlignment="1">
      <alignment horizontal="left" vertical="center"/>
    </xf>
    <xf numFmtId="0" fontId="43" fillId="15" borderId="57" xfId="26" applyFont="1" applyFill="1" applyBorder="1" applyAlignment="1">
      <alignment horizontal="left" vertical="center"/>
    </xf>
    <xf numFmtId="0" fontId="35" fillId="20" borderId="60" xfId="26" applyFont="1" applyFill="1" applyBorder="1" applyAlignment="1">
      <alignment horizontal="center" vertical="center"/>
    </xf>
    <xf numFmtId="0" fontId="35" fillId="20" borderId="65" xfId="26" applyFont="1" applyFill="1" applyBorder="1" applyAlignment="1">
      <alignment horizontal="center" vertical="center"/>
    </xf>
    <xf numFmtId="0" fontId="35" fillId="20" borderId="66" xfId="26" applyFont="1" applyFill="1" applyBorder="1" applyAlignment="1">
      <alignment horizontal="center" vertical="center"/>
    </xf>
    <xf numFmtId="0" fontId="35" fillId="20" borderId="67" xfId="26" applyFont="1" applyFill="1" applyBorder="1" applyAlignment="1">
      <alignment horizontal="center" vertical="center"/>
    </xf>
    <xf numFmtId="0" fontId="35" fillId="20" borderId="57" xfId="26" applyFont="1" applyFill="1" applyBorder="1" applyAlignment="1">
      <alignment horizontal="center" vertical="center"/>
    </xf>
    <xf numFmtId="0" fontId="35" fillId="20" borderId="58" xfId="26" applyFont="1" applyFill="1" applyBorder="1" applyAlignment="1">
      <alignment horizontal="center" vertical="center"/>
    </xf>
    <xf numFmtId="0" fontId="22" fillId="20" borderId="68" xfId="26" applyFont="1" applyFill="1" applyBorder="1" applyAlignment="1">
      <alignment horizontal="center" vertical="center" wrapText="1"/>
    </xf>
    <xf numFmtId="0" fontId="22" fillId="20" borderId="4" xfId="26" applyFont="1" applyFill="1" applyBorder="1" applyAlignment="1">
      <alignment horizontal="center" vertical="center" wrapText="1"/>
    </xf>
    <xf numFmtId="0" fontId="22" fillId="20" borderId="2" xfId="26" applyFont="1" applyFill="1" applyBorder="1" applyAlignment="1">
      <alignment horizontal="center" vertical="center" wrapText="1"/>
    </xf>
    <xf numFmtId="0" fontId="22" fillId="20" borderId="69" xfId="26" applyFont="1" applyFill="1" applyBorder="1" applyAlignment="1">
      <alignment horizontal="center" vertical="center" wrapText="1"/>
    </xf>
    <xf numFmtId="0" fontId="43" fillId="0" borderId="48" xfId="26" applyFont="1" applyFill="1" applyBorder="1" applyAlignment="1">
      <alignment horizontal="center" vertical="center"/>
    </xf>
    <xf numFmtId="0" fontId="43" fillId="0" borderId="70" xfId="26" applyFont="1" applyFill="1" applyBorder="1" applyAlignment="1">
      <alignment horizontal="center" vertical="center"/>
    </xf>
    <xf numFmtId="0" fontId="43" fillId="0" borderId="62" xfId="26" applyFont="1" applyFill="1" applyBorder="1" applyAlignment="1">
      <alignment horizontal="center" vertical="center"/>
    </xf>
    <xf numFmtId="0" fontId="43" fillId="0" borderId="72" xfId="26" applyFont="1" applyFill="1" applyBorder="1" applyAlignment="1">
      <alignment horizontal="center" vertical="center"/>
    </xf>
    <xf numFmtId="0" fontId="43" fillId="0" borderId="0" xfId="26" applyFont="1" applyFill="1" applyBorder="1" applyAlignment="1">
      <alignment horizontal="center" vertical="center"/>
    </xf>
    <xf numFmtId="0" fontId="43" fillId="0" borderId="73" xfId="26" applyFont="1" applyFill="1" applyBorder="1" applyAlignment="1">
      <alignment horizontal="center" vertical="center"/>
    </xf>
    <xf numFmtId="0" fontId="43" fillId="0" borderId="77" xfId="26" applyFont="1" applyFill="1" applyBorder="1" applyAlignment="1">
      <alignment horizontal="center" vertical="center"/>
    </xf>
    <xf numFmtId="0" fontId="43" fillId="0" borderId="78" xfId="26" applyFont="1" applyFill="1" applyBorder="1" applyAlignment="1">
      <alignment horizontal="center" vertical="center"/>
    </xf>
    <xf numFmtId="0" fontId="43" fillId="0" borderId="79" xfId="26" applyFont="1" applyFill="1" applyBorder="1" applyAlignment="1">
      <alignment horizontal="center" vertical="center"/>
    </xf>
    <xf numFmtId="0" fontId="22" fillId="0" borderId="71" xfId="26" applyFont="1" applyBorder="1" applyAlignment="1">
      <alignment horizontal="center" vertical="center" wrapText="1"/>
    </xf>
    <xf numFmtId="0" fontId="22" fillId="0" borderId="74" xfId="26" applyFont="1" applyBorder="1" applyAlignment="1">
      <alignment horizontal="center" vertical="center" wrapText="1"/>
    </xf>
    <xf numFmtId="0" fontId="22" fillId="0" borderId="75" xfId="26" applyFont="1" applyBorder="1" applyAlignment="1">
      <alignment horizontal="center" vertical="center" wrapText="1"/>
    </xf>
    <xf numFmtId="0" fontId="21" fillId="0" borderId="9" xfId="26" applyFont="1" applyBorder="1" applyAlignment="1">
      <alignment horizontal="left" vertical="center" wrapText="1"/>
    </xf>
    <xf numFmtId="0" fontId="21" fillId="0" borderId="11" xfId="26" applyFont="1" applyBorder="1" applyAlignment="1">
      <alignment horizontal="left" vertical="center" wrapText="1"/>
    </xf>
    <xf numFmtId="0" fontId="21" fillId="0" borderId="6" xfId="26" applyFont="1" applyBorder="1" applyAlignment="1">
      <alignment horizontal="left" vertical="center" wrapText="1"/>
    </xf>
    <xf numFmtId="1" fontId="21" fillId="0" borderId="2" xfId="26" applyNumberFormat="1" applyFont="1" applyFill="1" applyBorder="1" applyAlignment="1">
      <alignment horizontal="center" vertical="center" wrapText="1"/>
    </xf>
    <xf numFmtId="1" fontId="21" fillId="0" borderId="69" xfId="26" applyNumberFormat="1" applyFont="1" applyFill="1" applyBorder="1" applyAlignment="1">
      <alignment horizontal="center" vertical="center" wrapText="1"/>
    </xf>
    <xf numFmtId="1" fontId="21" fillId="0" borderId="2" xfId="26" applyNumberFormat="1" applyFont="1" applyBorder="1" applyAlignment="1">
      <alignment horizontal="center" vertical="center" wrapText="1"/>
    </xf>
    <xf numFmtId="1" fontId="21" fillId="0" borderId="69" xfId="26" applyNumberFormat="1" applyFont="1" applyBorder="1" applyAlignment="1">
      <alignment horizontal="center" vertical="center" wrapText="1"/>
    </xf>
    <xf numFmtId="0" fontId="43" fillId="15" borderId="56" xfId="26" applyFont="1" applyFill="1" applyBorder="1" applyAlignment="1">
      <alignment horizontal="center" vertical="center" wrapText="1"/>
    </xf>
    <xf numFmtId="0" fontId="43" fillId="15" borderId="57" xfId="26" applyFont="1" applyFill="1" applyBorder="1" applyAlignment="1">
      <alignment horizontal="center" vertical="center" wrapText="1"/>
    </xf>
    <xf numFmtId="0" fontId="43" fillId="15" borderId="58" xfId="26" applyFont="1" applyFill="1" applyBorder="1" applyAlignment="1">
      <alignment horizontal="center" vertical="center" wrapText="1"/>
    </xf>
    <xf numFmtId="1" fontId="20" fillId="0" borderId="60" xfId="28" applyNumberFormat="1" applyFont="1" applyFill="1" applyBorder="1" applyAlignment="1" applyProtection="1">
      <alignment horizontal="center" vertical="center"/>
      <protection locked="0"/>
    </xf>
    <xf numFmtId="1" fontId="20" fillId="0" borderId="61" xfId="28" applyNumberFormat="1" applyFont="1" applyFill="1" applyBorder="1" applyAlignment="1" applyProtection="1">
      <alignment horizontal="center" vertical="center"/>
      <protection locked="0"/>
    </xf>
    <xf numFmtId="17" fontId="52" fillId="0" borderId="50" xfId="27" applyFont="1" applyFill="1" applyBorder="1" applyAlignment="1" applyProtection="1">
      <alignment horizontal="center" vertical="center" wrapText="1"/>
      <protection locked="0"/>
    </xf>
    <xf numFmtId="17" fontId="52" fillId="0" borderId="5" xfId="27" applyFont="1" applyFill="1" applyBorder="1" applyAlignment="1" applyProtection="1">
      <alignment horizontal="center" vertical="center" wrapText="1"/>
      <protection locked="0"/>
    </xf>
    <xf numFmtId="17" fontId="52" fillId="10" borderId="45" xfId="27" applyFont="1" applyFill="1" applyBorder="1" applyAlignment="1" applyProtection="1">
      <alignment horizontal="center" vertical="center" wrapText="1"/>
      <protection locked="0"/>
    </xf>
    <xf numFmtId="17" fontId="52" fillId="10" borderId="6" xfId="27" applyFont="1" applyFill="1" applyBorder="1" applyAlignment="1" applyProtection="1">
      <alignment horizontal="center" vertical="center" wrapText="1"/>
      <protection locked="0"/>
    </xf>
    <xf numFmtId="0" fontId="21" fillId="0" borderId="51" xfId="26" applyFont="1" applyBorder="1" applyAlignment="1">
      <alignment horizontal="center" vertical="center" wrapText="1"/>
    </xf>
    <xf numFmtId="0" fontId="21" fillId="0" borderId="54" xfId="26" applyFont="1" applyBorder="1" applyAlignment="1">
      <alignment horizontal="center" vertical="center" wrapText="1"/>
    </xf>
    <xf numFmtId="1" fontId="20" fillId="0" borderId="63" xfId="28" applyNumberFormat="1" applyFont="1" applyFill="1" applyBorder="1" applyAlignment="1" applyProtection="1">
      <alignment horizontal="center" vertical="center"/>
      <protection locked="0"/>
    </xf>
    <xf numFmtId="1" fontId="20" fillId="0" borderId="64" xfId="28" applyNumberFormat="1" applyFont="1" applyFill="1" applyBorder="1" applyAlignment="1" applyProtection="1">
      <alignment horizontal="center" vertical="center"/>
      <protection locked="0"/>
    </xf>
    <xf numFmtId="0" fontId="21" fillId="0" borderId="45" xfId="26" applyFont="1" applyFill="1" applyBorder="1" applyAlignment="1">
      <alignment horizontal="center" vertical="center" wrapText="1"/>
    </xf>
    <xf numFmtId="0" fontId="21" fillId="0" borderId="6" xfId="26" applyFont="1" applyFill="1" applyBorder="1" applyAlignment="1">
      <alignment horizontal="center" vertical="center" wrapText="1"/>
    </xf>
    <xf numFmtId="0" fontId="22" fillId="16" borderId="9" xfId="26" applyFont="1" applyFill="1" applyBorder="1" applyAlignment="1">
      <alignment horizontal="left" vertical="center" wrapText="1"/>
    </xf>
    <xf numFmtId="0" fontId="22" fillId="16" borderId="11" xfId="26" applyFont="1" applyFill="1" applyBorder="1" applyAlignment="1">
      <alignment horizontal="left" vertical="center" wrapText="1"/>
    </xf>
    <xf numFmtId="0" fontId="21" fillId="0" borderId="9" xfId="26" applyFont="1" applyFill="1" applyBorder="1" applyAlignment="1">
      <alignment horizontal="left" vertical="center" wrapText="1"/>
    </xf>
    <xf numFmtId="0" fontId="21" fillId="0" borderId="11" xfId="26" applyFont="1" applyFill="1" applyBorder="1" applyAlignment="1">
      <alignment horizontal="left" vertical="center" wrapText="1"/>
    </xf>
    <xf numFmtId="9" fontId="20" fillId="0" borderId="55" xfId="28" applyFont="1" applyFill="1" applyBorder="1" applyAlignment="1" applyProtection="1">
      <alignment horizontal="center" vertical="center"/>
      <protection locked="0"/>
    </xf>
    <xf numFmtId="9" fontId="20" fillId="0" borderId="52" xfId="28" applyFont="1" applyFill="1" applyBorder="1" applyAlignment="1" applyProtection="1">
      <alignment horizontal="center" vertical="center"/>
      <protection locked="0"/>
    </xf>
    <xf numFmtId="0" fontId="21" fillId="0" borderId="51" xfId="26" applyFont="1" applyBorder="1" applyAlignment="1">
      <alignment horizontal="left" vertical="center" wrapText="1"/>
    </xf>
    <xf numFmtId="0" fontId="21" fillId="0" borderId="54" xfId="26" applyFont="1" applyBorder="1" applyAlignment="1">
      <alignment horizontal="left" vertical="center" wrapText="1"/>
    </xf>
    <xf numFmtId="0" fontId="22" fillId="16" borderId="6" xfId="26" applyFont="1" applyFill="1" applyBorder="1" applyAlignment="1">
      <alignment horizontal="left" vertical="center" wrapText="1"/>
    </xf>
    <xf numFmtId="0" fontId="21" fillId="0" borderId="6" xfId="26" applyFont="1" applyFill="1" applyBorder="1" applyAlignment="1">
      <alignment horizontal="left" vertical="center" wrapText="1"/>
    </xf>
    <xf numFmtId="17" fontId="52" fillId="10" borderId="45" xfId="27" applyFont="1" applyFill="1" applyBorder="1" applyAlignment="1" applyProtection="1">
      <alignment horizontal="left" vertical="top" wrapText="1"/>
      <protection locked="0"/>
    </xf>
    <xf numFmtId="17" fontId="52" fillId="10" borderId="6" xfId="27" applyFont="1" applyFill="1" applyBorder="1" applyAlignment="1" applyProtection="1">
      <alignment horizontal="left" vertical="top" wrapText="1"/>
      <protection locked="0"/>
    </xf>
    <xf numFmtId="0" fontId="21" fillId="0" borderId="51" xfId="26" applyFont="1" applyBorder="1" applyAlignment="1">
      <alignment horizontal="left" vertical="top" wrapText="1"/>
    </xf>
    <xf numFmtId="0" fontId="21" fillId="0" borderId="54" xfId="26" applyFont="1" applyBorder="1" applyAlignment="1">
      <alignment horizontal="left" vertical="top" wrapText="1"/>
    </xf>
    <xf numFmtId="17" fontId="52" fillId="0" borderId="50" xfId="27" applyFont="1" applyFill="1" applyBorder="1" applyAlignment="1" applyProtection="1">
      <alignment horizontal="left" vertical="center" wrapText="1"/>
      <protection locked="0"/>
    </xf>
    <xf numFmtId="17" fontId="52" fillId="0" borderId="5" xfId="27" applyFont="1" applyFill="1" applyBorder="1" applyAlignment="1" applyProtection="1">
      <alignment horizontal="left" vertical="center" wrapText="1"/>
      <protection locked="0"/>
    </xf>
    <xf numFmtId="17" fontId="52" fillId="10" borderId="45" xfId="27" applyFont="1" applyFill="1" applyBorder="1" applyAlignment="1" applyProtection="1">
      <alignment horizontal="left" vertical="center" wrapText="1"/>
      <protection locked="0"/>
    </xf>
    <xf numFmtId="17" fontId="52" fillId="10" borderId="6" xfId="27" applyFont="1" applyFill="1" applyBorder="1" applyAlignment="1" applyProtection="1">
      <alignment horizontal="left" vertical="center" wrapText="1"/>
      <protection locked="0"/>
    </xf>
    <xf numFmtId="9" fontId="20" fillId="0" borderId="48" xfId="28" applyFont="1" applyFill="1" applyBorder="1" applyAlignment="1" applyProtection="1">
      <alignment horizontal="center" vertical="center"/>
      <protection locked="0"/>
    </xf>
    <xf numFmtId="0" fontId="22" fillId="16" borderId="45" xfId="26" applyFont="1" applyFill="1" applyBorder="1" applyAlignment="1">
      <alignment horizontal="left" vertical="center" wrapText="1"/>
    </xf>
    <xf numFmtId="0" fontId="21" fillId="0" borderId="45" xfId="26" applyFont="1" applyFill="1" applyBorder="1" applyAlignment="1">
      <alignment horizontal="left" vertical="center" wrapText="1"/>
    </xf>
    <xf numFmtId="9" fontId="42" fillId="0" borderId="49" xfId="28" applyFont="1" applyFill="1" applyBorder="1" applyAlignment="1" applyProtection="1">
      <alignment horizontal="center" vertical="center"/>
      <protection locked="0"/>
    </xf>
    <xf numFmtId="9" fontId="42" fillId="0" borderId="53" xfId="28" applyFont="1" applyFill="1" applyBorder="1" applyAlignment="1" applyProtection="1">
      <alignment horizontal="center" vertical="center"/>
      <protection locked="0"/>
    </xf>
    <xf numFmtId="17" fontId="45" fillId="15" borderId="10" xfId="27" applyFont="1" applyFill="1" applyBorder="1" applyAlignment="1" applyProtection="1">
      <alignment horizontal="center" vertical="center" wrapText="1"/>
    </xf>
    <xf numFmtId="17" fontId="45" fillId="15" borderId="8" xfId="27" applyFont="1" applyFill="1" applyBorder="1" applyAlignment="1" applyProtection="1">
      <alignment horizontal="center" vertical="center" wrapText="1"/>
    </xf>
    <xf numFmtId="17" fontId="45" fillId="15" borderId="14" xfId="27" applyFont="1" applyFill="1" applyBorder="1" applyAlignment="1" applyProtection="1">
      <alignment horizontal="center" vertical="center" wrapText="1"/>
    </xf>
    <xf numFmtId="17" fontId="45" fillId="15" borderId="12" xfId="27" applyFont="1" applyFill="1" applyBorder="1" applyAlignment="1" applyProtection="1">
      <alignment horizontal="center" vertical="center" wrapText="1"/>
    </xf>
    <xf numFmtId="17" fontId="45" fillId="15" borderId="39" xfId="27" applyFont="1" applyFill="1" applyBorder="1" applyAlignment="1" applyProtection="1">
      <alignment horizontal="center" vertical="center" wrapText="1"/>
    </xf>
    <xf numFmtId="17" fontId="45" fillId="15" borderId="40" xfId="27" applyFont="1" applyFill="1" applyBorder="1" applyAlignment="1" applyProtection="1">
      <alignment horizontal="center" vertical="center" wrapText="1"/>
    </xf>
    <xf numFmtId="17" fontId="45" fillId="15" borderId="9" xfId="27" applyFont="1" applyFill="1" applyBorder="1" applyAlignment="1" applyProtection="1">
      <alignment horizontal="center" vertical="center"/>
    </xf>
    <xf numFmtId="17" fontId="45" fillId="15" borderId="11" xfId="27" applyFont="1" applyFill="1" applyBorder="1" applyAlignment="1" applyProtection="1">
      <alignment horizontal="center" vertical="center"/>
    </xf>
    <xf numFmtId="17" fontId="45" fillId="15" borderId="38" xfId="27" applyFont="1" applyFill="1" applyBorder="1" applyAlignment="1" applyProtection="1">
      <alignment horizontal="center" vertical="center"/>
    </xf>
    <xf numFmtId="17" fontId="45" fillId="15" borderId="36" xfId="27" applyFont="1" applyFill="1" applyBorder="1" applyAlignment="1" applyProtection="1">
      <alignment horizontal="center" vertical="center"/>
    </xf>
    <xf numFmtId="17" fontId="45" fillId="15" borderId="37" xfId="27" applyFont="1" applyFill="1" applyBorder="1" applyAlignment="1" applyProtection="1">
      <alignment horizontal="center" vertical="center"/>
    </xf>
    <xf numFmtId="17" fontId="45" fillId="15" borderId="44" xfId="27" applyFont="1" applyFill="1" applyBorder="1" applyAlignment="1" applyProtection="1">
      <alignment horizontal="center" vertical="center"/>
    </xf>
    <xf numFmtId="1" fontId="20" fillId="0" borderId="41" xfId="27" applyNumberFormat="1" applyFont="1" applyFill="1" applyBorder="1" applyAlignment="1" applyProtection="1">
      <alignment horizontal="left" vertical="center" wrapText="1"/>
      <protection locked="0"/>
    </xf>
    <xf numFmtId="1" fontId="20" fillId="0" borderId="42" xfId="27" applyNumberFormat="1" applyFont="1" applyFill="1" applyBorder="1" applyAlignment="1" applyProtection="1">
      <alignment horizontal="left" vertical="center" wrapText="1"/>
      <protection locked="0"/>
    </xf>
    <xf numFmtId="1" fontId="20" fillId="0" borderId="43" xfId="27" applyNumberFormat="1" applyFont="1" applyFill="1" applyBorder="1" applyAlignment="1" applyProtection="1">
      <alignment horizontal="left" vertical="center" wrapText="1"/>
      <protection locked="0"/>
    </xf>
    <xf numFmtId="17" fontId="45" fillId="15" borderId="6" xfId="27" applyFont="1" applyFill="1" applyBorder="1" applyAlignment="1" applyProtection="1">
      <alignment horizontal="center" vertical="center"/>
    </xf>
    <xf numFmtId="17" fontId="45" fillId="15" borderId="9" xfId="27" applyFont="1" applyFill="1" applyBorder="1" applyAlignment="1" applyProtection="1">
      <alignment horizontal="center" vertical="center" wrapText="1"/>
    </xf>
    <xf numFmtId="17" fontId="45" fillId="15" borderId="11" xfId="27" applyFont="1" applyFill="1" applyBorder="1" applyAlignment="1" applyProtection="1">
      <alignment horizontal="center" vertical="center" wrapText="1"/>
    </xf>
    <xf numFmtId="17" fontId="45" fillId="15" borderId="38" xfId="27" applyFont="1" applyFill="1" applyBorder="1" applyAlignment="1" applyProtection="1">
      <alignment horizontal="center" vertical="center" wrapText="1"/>
    </xf>
    <xf numFmtId="17" fontId="45" fillId="15" borderId="9" xfId="27" applyFont="1" applyFill="1" applyBorder="1" applyAlignment="1" applyProtection="1">
      <alignment horizontal="left" vertical="center" wrapText="1"/>
    </xf>
    <xf numFmtId="17" fontId="45" fillId="15" borderId="11" xfId="27" applyFont="1" applyFill="1" applyBorder="1" applyAlignment="1" applyProtection="1">
      <alignment horizontal="left" vertical="center" wrapText="1"/>
    </xf>
    <xf numFmtId="17" fontId="45" fillId="15" borderId="38" xfId="27" applyFont="1" applyFill="1" applyBorder="1" applyAlignment="1" applyProtection="1">
      <alignment horizontal="left" vertical="center" wrapText="1"/>
    </xf>
    <xf numFmtId="0" fontId="22" fillId="14" borderId="10" xfId="26" applyFont="1" applyFill="1" applyBorder="1" applyAlignment="1">
      <alignment horizontal="center" vertical="center" wrapText="1"/>
    </xf>
    <xf numFmtId="0" fontId="22" fillId="14" borderId="13" xfId="26" applyFont="1" applyFill="1" applyBorder="1" applyAlignment="1">
      <alignment horizontal="center" vertical="center" wrapText="1"/>
    </xf>
    <xf numFmtId="0" fontId="22" fillId="14" borderId="8" xfId="26" applyFont="1" applyFill="1" applyBorder="1" applyAlignment="1">
      <alignment horizontal="center" vertical="center" wrapText="1"/>
    </xf>
    <xf numFmtId="0" fontId="21" fillId="0" borderId="34" xfId="26" applyFont="1" applyBorder="1" applyAlignment="1">
      <alignment horizontal="center" wrapText="1"/>
    </xf>
    <xf numFmtId="0" fontId="21" fillId="0" borderId="17" xfId="26" applyFont="1" applyBorder="1" applyAlignment="1">
      <alignment horizontal="center" wrapText="1"/>
    </xf>
    <xf numFmtId="0" fontId="21" fillId="0" borderId="35" xfId="26" applyFont="1" applyBorder="1" applyAlignment="1">
      <alignment horizontal="center" wrapText="1"/>
    </xf>
    <xf numFmtId="0" fontId="45" fillId="15" borderId="2" xfId="26" applyFont="1" applyFill="1" applyBorder="1" applyAlignment="1">
      <alignment horizontal="center" vertical="center"/>
    </xf>
    <xf numFmtId="0" fontId="45" fillId="15" borderId="3" xfId="26" applyFont="1" applyFill="1" applyBorder="1" applyAlignment="1">
      <alignment horizontal="center" vertical="center"/>
    </xf>
    <xf numFmtId="0" fontId="45" fillId="15" borderId="4" xfId="26" applyFont="1" applyFill="1" applyBorder="1" applyAlignment="1">
      <alignment horizontal="center" vertical="center"/>
    </xf>
    <xf numFmtId="0" fontId="21" fillId="0" borderId="2" xfId="26" applyFont="1" applyBorder="1" applyAlignment="1">
      <alignment horizontal="left" vertical="center" wrapText="1"/>
    </xf>
    <xf numFmtId="0" fontId="21" fillId="0" borderId="3" xfId="26" applyFont="1" applyBorder="1" applyAlignment="1">
      <alignment horizontal="left" vertical="center" wrapText="1"/>
    </xf>
    <xf numFmtId="0" fontId="21" fillId="0" borderId="4" xfId="26" applyFont="1" applyBorder="1" applyAlignment="1">
      <alignment horizontal="left" vertical="center" wrapText="1"/>
    </xf>
    <xf numFmtId="0" fontId="45" fillId="15" borderId="10" xfId="26" applyFont="1" applyFill="1" applyBorder="1" applyAlignment="1">
      <alignment horizontal="center" vertical="center"/>
    </xf>
    <xf numFmtId="0" fontId="45" fillId="15" borderId="13" xfId="26" applyFont="1" applyFill="1" applyBorder="1" applyAlignment="1">
      <alignment horizontal="center" vertical="center"/>
    </xf>
    <xf numFmtId="0" fontId="45" fillId="15" borderId="8" xfId="26" applyFont="1" applyFill="1" applyBorder="1" applyAlignment="1">
      <alignment horizontal="center" vertical="center"/>
    </xf>
    <xf numFmtId="0" fontId="20" fillId="0" borderId="19" xfId="25" applyFont="1" applyFill="1" applyBorder="1" applyAlignment="1" applyProtection="1">
      <alignment horizontal="left" vertical="center"/>
    </xf>
    <xf numFmtId="0" fontId="20" fillId="0" borderId="22" xfId="25" applyFont="1" applyFill="1" applyBorder="1" applyAlignment="1" applyProtection="1">
      <alignment horizontal="left" vertical="center"/>
    </xf>
    <xf numFmtId="0" fontId="20" fillId="0" borderId="25" xfId="25" applyFont="1" applyFill="1" applyBorder="1" applyAlignment="1" applyProtection="1">
      <alignment horizontal="left" vertical="center"/>
    </xf>
    <xf numFmtId="0" fontId="20" fillId="0" borderId="20" xfId="25" applyFont="1" applyFill="1" applyBorder="1" applyAlignment="1" applyProtection="1">
      <alignment vertical="center" wrapText="1"/>
    </xf>
    <xf numFmtId="0" fontId="20" fillId="0" borderId="23" xfId="25" applyFont="1" applyFill="1" applyBorder="1" applyAlignment="1" applyProtection="1">
      <alignment vertical="center" wrapText="1"/>
    </xf>
    <xf numFmtId="0" fontId="20" fillId="0" borderId="19" xfId="25" applyFont="1" applyFill="1" applyBorder="1" applyAlignment="1" applyProtection="1">
      <alignment horizontal="left" vertical="center" wrapText="1"/>
    </xf>
    <xf numFmtId="0" fontId="20" fillId="0" borderId="22" xfId="25" applyFont="1" applyFill="1" applyBorder="1" applyAlignment="1" applyProtection="1">
      <alignment horizontal="left" vertical="center" wrapText="1"/>
    </xf>
    <xf numFmtId="0" fontId="20" fillId="0" borderId="25" xfId="25" applyFont="1" applyFill="1" applyBorder="1" applyAlignment="1" applyProtection="1">
      <alignment horizontal="left" vertical="center" wrapText="1"/>
    </xf>
    <xf numFmtId="0" fontId="20" fillId="0" borderId="28" xfId="25" applyFont="1" applyFill="1" applyBorder="1" applyAlignment="1" applyProtection="1">
      <alignment horizontal="left" vertical="center" wrapText="1"/>
    </xf>
    <xf numFmtId="0" fontId="20" fillId="0" borderId="29" xfId="25" applyFont="1" applyFill="1" applyBorder="1" applyAlignment="1" applyProtection="1">
      <alignment horizontal="left" vertical="center" wrapText="1"/>
    </xf>
    <xf numFmtId="0" fontId="20" fillId="0" borderId="30" xfId="25" applyFont="1" applyFill="1" applyBorder="1" applyAlignment="1" applyProtection="1">
      <alignment horizontal="left" vertical="center" wrapText="1"/>
    </xf>
    <xf numFmtId="0" fontId="23" fillId="0" borderId="0" xfId="25" applyFont="1" applyAlignment="1">
      <alignment horizontal="center" wrapText="1"/>
    </xf>
    <xf numFmtId="0" fontId="23" fillId="0" borderId="0" xfId="25" applyFont="1" applyAlignment="1">
      <alignment horizontal="center" vertical="center" wrapText="1"/>
    </xf>
    <xf numFmtId="0" fontId="20" fillId="0" borderId="26" xfId="25" applyFont="1" applyFill="1" applyBorder="1" applyAlignment="1" applyProtection="1">
      <alignment vertical="center" wrapText="1"/>
    </xf>
    <xf numFmtId="0" fontId="20" fillId="10" borderId="19" xfId="25" applyFont="1" applyFill="1" applyBorder="1" applyAlignment="1" applyProtection="1">
      <alignment horizontal="left" vertical="center" wrapText="1"/>
    </xf>
    <xf numFmtId="0" fontId="20" fillId="10" borderId="25" xfId="25" applyFont="1" applyFill="1" applyBorder="1" applyAlignment="1" applyProtection="1">
      <alignment horizontal="left" vertical="center" wrapText="1"/>
    </xf>
    <xf numFmtId="0" fontId="20" fillId="10" borderId="20" xfId="25" applyFont="1" applyFill="1" applyBorder="1" applyAlignment="1" applyProtection="1">
      <alignment vertical="center" wrapText="1"/>
    </xf>
    <xf numFmtId="0" fontId="20" fillId="10" borderId="26" xfId="25" applyFont="1" applyFill="1" applyBorder="1" applyAlignment="1" applyProtection="1">
      <alignment vertical="center" wrapText="1"/>
    </xf>
    <xf numFmtId="0" fontId="24" fillId="0" borderId="0" xfId="0" applyFont="1" applyBorder="1" applyAlignment="1" applyProtection="1">
      <alignment wrapText="1"/>
    </xf>
    <xf numFmtId="0" fontId="22" fillId="2" borderId="2"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2" fillId="2" borderId="4" xfId="1" applyFont="1" applyFill="1" applyBorder="1" applyAlignment="1">
      <alignment horizontal="center" vertical="center" wrapText="1"/>
    </xf>
    <xf numFmtId="0" fontId="23" fillId="0" borderId="0" xfId="0" applyFont="1" applyAlignment="1">
      <alignment horizontal="left" vertical="center"/>
    </xf>
    <xf numFmtId="0" fontId="20" fillId="0" borderId="0" xfId="0" applyFont="1" applyAlignment="1">
      <alignment horizontal="left"/>
    </xf>
    <xf numFmtId="0" fontId="24" fillId="0" borderId="0" xfId="0" applyFont="1" applyBorder="1" applyAlignment="1">
      <alignment vertical="center" wrapText="1"/>
    </xf>
    <xf numFmtId="0" fontId="25" fillId="0" borderId="0" xfId="0" applyFont="1" applyBorder="1" applyAlignment="1">
      <alignment vertical="center" wrapText="1"/>
    </xf>
    <xf numFmtId="0" fontId="31" fillId="8" borderId="1" xfId="0" applyFont="1" applyFill="1" applyBorder="1" applyAlignment="1">
      <alignment vertical="center" wrapText="1"/>
    </xf>
    <xf numFmtId="0" fontId="31" fillId="8" borderId="1" xfId="0" applyFont="1" applyFill="1" applyBorder="1" applyAlignment="1">
      <alignment vertical="top" wrapText="1"/>
    </xf>
    <xf numFmtId="0" fontId="31" fillId="8" borderId="9" xfId="0" applyFont="1" applyFill="1" applyBorder="1" applyAlignment="1">
      <alignment horizontal="left" vertical="center" wrapText="1"/>
    </xf>
    <xf numFmtId="0" fontId="31" fillId="8" borderId="6" xfId="0" applyFont="1" applyFill="1" applyBorder="1" applyAlignment="1">
      <alignment horizontal="left" vertical="center" wrapText="1"/>
    </xf>
    <xf numFmtId="0" fontId="31" fillId="8" borderId="8" xfId="0" applyFont="1" applyFill="1" applyBorder="1" applyAlignment="1">
      <alignment horizontal="center" vertical="center" wrapText="1"/>
    </xf>
    <xf numFmtId="0" fontId="31" fillId="8" borderId="12" xfId="0" applyFont="1" applyFill="1" applyBorder="1" applyAlignment="1">
      <alignment horizontal="center" vertical="center" wrapText="1"/>
    </xf>
    <xf numFmtId="0" fontId="31" fillId="8" borderId="5" xfId="0" applyFont="1" applyFill="1" applyBorder="1" applyAlignment="1">
      <alignment horizontal="center" vertical="center" wrapText="1"/>
    </xf>
  </cellXfs>
  <cellStyles count="35">
    <cellStyle name="20% - Énfasis4" xfId="3" builtinId="42"/>
    <cellStyle name="20% - Énfasis4 2" xfId="31" xr:uid="{AF0CC5EF-5DF1-4C68-88F0-8F4D8D1DD3FF}"/>
    <cellStyle name="20% - Énfasis5" xfId="19" builtinId="46"/>
    <cellStyle name="40% - Énfasis1" xfId="1" builtinId="31"/>
    <cellStyle name="40% - Énfasis1 2" xfId="4" xr:uid="{00000000-0005-0000-0000-000003000000}"/>
    <cellStyle name="40% - Énfasis1 2 2" xfId="18" xr:uid="{00000000-0005-0000-0000-000004000000}"/>
    <cellStyle name="40% - Énfasis1 2 2 2" xfId="22" xr:uid="{00000000-0005-0000-0000-000005000000}"/>
    <cellStyle name="40% - Énfasis1 3" xfId="5" xr:uid="{00000000-0005-0000-0000-000006000000}"/>
    <cellStyle name="40% - Énfasis1 4" xfId="6" xr:uid="{00000000-0005-0000-0000-000007000000}"/>
    <cellStyle name="40% - Énfasis1 4 2" xfId="9" xr:uid="{00000000-0005-0000-0000-000008000000}"/>
    <cellStyle name="40% - Énfasis1 5" xfId="16" xr:uid="{00000000-0005-0000-0000-000009000000}"/>
    <cellStyle name="60% - Énfasis5" xfId="15" builtinId="48"/>
    <cellStyle name="60% - Énfasis5 2" xfId="29" xr:uid="{2E8BBB7A-5EC3-4894-968F-E66F25B4D4C7}"/>
    <cellStyle name="BodyStyle" xfId="13" xr:uid="{00000000-0005-0000-0000-00000B000000}"/>
    <cellStyle name="Currency" xfId="14" xr:uid="{00000000-0005-0000-0000-00000C000000}"/>
    <cellStyle name="Énfasis1" xfId="20" builtinId="29"/>
    <cellStyle name="HeaderStyle" xfId="12" xr:uid="{00000000-0005-0000-0000-00000E000000}"/>
    <cellStyle name="Hipervínculo" xfId="23" builtinId="8"/>
    <cellStyle name="Hipervínculo 2" xfId="34" xr:uid="{E229EB0F-DD2E-48AB-B3E6-FA78D70FC451}"/>
    <cellStyle name="Incorrecto" xfId="24" builtinId="27"/>
    <cellStyle name="MainTitle" xfId="10" xr:uid="{00000000-0005-0000-0000-00000F000000}"/>
    <cellStyle name="Moneda 2" xfId="33" xr:uid="{4D87B9A5-678E-47DA-8E5D-FC6CB82EFD0C}"/>
    <cellStyle name="Normal" xfId="0" builtinId="0"/>
    <cellStyle name="Normal 2" xfId="7" xr:uid="{00000000-0005-0000-0000-000011000000}"/>
    <cellStyle name="Normal 2 2" xfId="17" xr:uid="{00000000-0005-0000-0000-000012000000}"/>
    <cellStyle name="Normal 2 3" xfId="32" xr:uid="{532126DB-9176-4271-AC1E-84A8BA675056}"/>
    <cellStyle name="Normal 3" xfId="11" xr:uid="{00000000-0005-0000-0000-000013000000}"/>
    <cellStyle name="Normal 3 2" xfId="27" xr:uid="{42C72DB4-27CC-4849-8551-FF8C8CBE4507}"/>
    <cellStyle name="Normal 4" xfId="21" xr:uid="{00000000-0005-0000-0000-000014000000}"/>
    <cellStyle name="Normal 4 2" xfId="25" xr:uid="{5FF3E52B-6252-4B9F-83BF-A81AEC95CDD8}"/>
    <cellStyle name="Normal 4 3" xfId="30" xr:uid="{1BDA858B-3D0A-405E-AAB7-8FAA84143F89}"/>
    <cellStyle name="Normal 5" xfId="26" xr:uid="{074B026A-1847-4A6E-A278-1488BF0FE1D7}"/>
    <cellStyle name="Porcentaje" xfId="2" builtinId="5"/>
    <cellStyle name="Porcentaje 2" xfId="8" xr:uid="{00000000-0005-0000-0000-000016000000}"/>
    <cellStyle name="Porcentaje 3" xfId="28" xr:uid="{C7658C3B-B0CE-4310-8950-133F569634F7}"/>
  </cellStyles>
  <dxfs count="73">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family val="2"/>
        <scheme val="minor"/>
      </font>
      <numFmt numFmtId="0" formatCode="Genera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0"/>
        <name val="Calibri"/>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numFmt numFmtId="2" formatCode="0.00"/>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sz val="10"/>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sz val="10"/>
        <name val="Calibri"/>
        <scheme val="minor"/>
      </font>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sz val="10"/>
        <name val="Calibri"/>
        <scheme val="minor"/>
      </font>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sz val="10"/>
        <name val="Calibri"/>
        <scheme val="minor"/>
      </font>
      <alignment horizontal="center"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dxf>
    <dxf>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border>
    </dxf>
    <dxf>
      <font>
        <b val="0"/>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0" hidden="0"/>
    </dxf>
    <dxf>
      <alignment horizontal="center" vertical="center" textRotation="0" wrapText="1" indent="0" justifyLastLine="0" shrinkToFit="0" readingOrder="0"/>
      <border diagonalUp="0" diagonalDown="0">
        <left style="thin">
          <color auto="1"/>
        </left>
        <right style="thin">
          <color auto="1"/>
        </right>
        <top/>
        <bottom/>
      </border>
      <protection locked="0" hidden="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numFmt numFmtId="1" formatCode="0"/>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numFmt numFmtId="1" formatCode="0"/>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rder>
    </dxf>
    <dxf>
      <font>
        <strike val="0"/>
        <outline val="0"/>
        <shadow val="0"/>
        <u val="none"/>
        <vertAlign val="baseline"/>
        <sz val="10"/>
        <name val="Calibri"/>
        <scheme val="minor"/>
      </font>
    </dxf>
    <dxf>
      <border outline="0">
        <bottom style="thin">
          <color auto="1"/>
        </bottom>
      </border>
    </dxf>
    <dxf>
      <font>
        <b/>
        <i val="0"/>
        <strike val="0"/>
        <condense val="0"/>
        <extend val="0"/>
        <outline val="0"/>
        <shadow val="0"/>
        <u val="none"/>
        <vertAlign val="baseline"/>
        <sz val="10"/>
        <color auto="1"/>
        <name val="Calibri"/>
        <scheme val="minor"/>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rgb="FFFF0000"/>
        </patternFill>
      </fill>
    </dxf>
    <dxf>
      <fill>
        <patternFill>
          <bgColor rgb="FFFFC000"/>
        </patternFill>
      </fill>
    </dxf>
    <dxf>
      <fill>
        <patternFill>
          <bgColor rgb="FF00B050"/>
        </patternFill>
      </fill>
    </dxf>
    <dxf>
      <font>
        <strike val="0"/>
        <outline val="0"/>
        <shadow val="0"/>
        <u val="none"/>
        <vertAlign val="baseline"/>
        <sz val="10"/>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name val="Calibri"/>
        <family val="2"/>
        <scheme val="min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center" textRotation="0" wrapText="0" indent="0" justifyLastLine="0" shrinkToFit="0" readingOrder="0"/>
    </dxf>
    <dxf>
      <font>
        <strike val="0"/>
        <outline val="0"/>
        <shadow val="0"/>
        <u val="none"/>
        <vertAlign val="baseline"/>
        <sz val="10"/>
        <color auto="1"/>
        <name val="Calibri"/>
        <family val="2"/>
        <scheme val="minor"/>
      </font>
      <numFmt numFmtId="166" formatCode="0.0%"/>
      <alignment horizontal="center" vertical="center" textRotation="0" wrapText="0" indent="0" justifyLastLine="0" shrinkToFit="0" readingOrder="0"/>
    </dxf>
    <dxf>
      <font>
        <strike val="0"/>
        <outline val="0"/>
        <shadow val="0"/>
        <u val="none"/>
        <vertAlign val="baseline"/>
        <sz val="10"/>
        <name val="Calibri"/>
        <family val="2"/>
        <scheme val="minor"/>
      </font>
      <alignment vertical="center" textRotation="0" wrapText="0" indent="0" justifyLastLine="0" shrinkToFit="0" readingOrder="0"/>
    </dxf>
    <dxf>
      <font>
        <strike val="0"/>
        <outline val="0"/>
        <shadow val="0"/>
        <u val="none"/>
        <vertAlign val="baseline"/>
        <sz val="10"/>
        <name val="Calibri"/>
        <family val="2"/>
        <scheme val="minor"/>
      </font>
      <alignment horizontal="general" vertical="center" textRotation="0" wrapText="1" indent="0" justifyLastLine="0" shrinkToFit="0" readingOrder="0"/>
    </dxf>
    <dxf>
      <font>
        <strike val="0"/>
        <outline val="0"/>
        <shadow val="0"/>
        <vertAlign val="baseline"/>
        <sz val="10"/>
        <name val="Calibri"/>
        <family val="2"/>
        <scheme val="minor"/>
      </font>
    </dxf>
    <dxf>
      <font>
        <strike val="0"/>
        <outline val="0"/>
        <shadow val="0"/>
        <u val="none"/>
        <vertAlign val="baseline"/>
        <sz val="10"/>
        <name val="Calibri"/>
        <family val="2"/>
        <scheme val="minor"/>
      </font>
      <alignment vertical="center" textRotation="0" wrapText="0" indent="0" justifyLastLine="0" shrinkToFit="0" readingOrder="0"/>
    </dxf>
    <dxf>
      <font>
        <strike val="0"/>
        <outline val="0"/>
        <shadow val="0"/>
        <vertAlign val="baseline"/>
        <sz val="10"/>
        <name val="Calibri"/>
        <family val="2"/>
        <scheme val="minor"/>
      </font>
      <alignment horizontal="center" vertical="center" textRotation="0" wrapText="1" indent="0" justifyLastLine="0" shrinkToFit="0" readingOrder="0"/>
    </dxf>
  </dxfs>
  <tableStyles count="0" defaultTableStyle="TableStyleMedium2" defaultPivotStyle="PivotStyleLight16"/>
  <colors>
    <mruColors>
      <color rgb="FFFFFFCC"/>
      <color rgb="FFCC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PSST!$C$45:$D$45</c:f>
              <c:strCache>
                <c:ptCount val="2"/>
                <c:pt idx="0">
                  <c:v>RESULTADO</c:v>
                </c:pt>
              </c:strCache>
            </c:strRef>
          </c:tx>
          <c:spPr>
            <a:solidFill>
              <a:srgbClr val="4F81BD"/>
            </a:solidFill>
            <a:ln w="25400">
              <a:noFill/>
            </a:ln>
          </c:spPr>
          <c:invertIfNegative val="0"/>
          <c:cat>
            <c:strRef>
              <c:f>PSST!$E$42:$R$42</c:f>
              <c:strCache>
                <c:ptCount val="13"/>
                <c:pt idx="0">
                  <c:v>ENE</c:v>
                </c:pt>
                <c:pt idx="1">
                  <c:v>FEB</c:v>
                </c:pt>
                <c:pt idx="2">
                  <c:v>MAR</c:v>
                </c:pt>
                <c:pt idx="3">
                  <c:v>ABR</c:v>
                </c:pt>
                <c:pt idx="4">
                  <c:v>MAY</c:v>
                </c:pt>
                <c:pt idx="5">
                  <c:v>JUN</c:v>
                </c:pt>
                <c:pt idx="6">
                  <c:v>JUL</c:v>
                </c:pt>
                <c:pt idx="7">
                  <c:v>AGO</c:v>
                </c:pt>
                <c:pt idx="8">
                  <c:v>SEP</c:v>
                </c:pt>
                <c:pt idx="9">
                  <c:v>OCT</c:v>
                </c:pt>
                <c:pt idx="10">
                  <c:v>NOV</c:v>
                </c:pt>
                <c:pt idx="11">
                  <c:v>DIC</c:v>
                </c:pt>
                <c:pt idx="12">
                  <c:v>TOTAL</c:v>
                </c:pt>
              </c:strCache>
            </c:strRef>
          </c:cat>
          <c:val>
            <c:numRef>
              <c:f>PSST!$E$45:$R$45</c:f>
              <c:numCache>
                <c:formatCode>0%</c:formatCode>
                <c:ptCount val="14"/>
                <c:pt idx="0">
                  <c:v>0.5</c:v>
                </c:pt>
                <c:pt idx="1">
                  <c:v>0</c:v>
                </c:pt>
                <c:pt idx="2">
                  <c:v>0</c:v>
                </c:pt>
                <c:pt idx="3">
                  <c:v>0</c:v>
                </c:pt>
                <c:pt idx="4">
                  <c:v>0</c:v>
                </c:pt>
                <c:pt idx="5">
                  <c:v>0</c:v>
                </c:pt>
                <c:pt idx="6">
                  <c:v>0</c:v>
                </c:pt>
                <c:pt idx="7">
                  <c:v>0</c:v>
                </c:pt>
                <c:pt idx="8">
                  <c:v>0</c:v>
                </c:pt>
                <c:pt idx="9">
                  <c:v>0</c:v>
                </c:pt>
                <c:pt idx="10">
                  <c:v>0</c:v>
                </c:pt>
                <c:pt idx="11">
                  <c:v>0</c:v>
                </c:pt>
                <c:pt idx="12">
                  <c:v>2.6666666666666668E-2</c:v>
                </c:pt>
              </c:numCache>
            </c:numRef>
          </c:val>
          <c:extLst>
            <c:ext xmlns:c16="http://schemas.microsoft.com/office/drawing/2014/chart" uri="{C3380CC4-5D6E-409C-BE32-E72D297353CC}">
              <c16:uniqueId val="{00000000-5F79-4BB5-AAD6-19BBB03E7FD8}"/>
            </c:ext>
          </c:extLst>
        </c:ser>
        <c:dLbls>
          <c:showLegendKey val="0"/>
          <c:showVal val="0"/>
          <c:showCatName val="0"/>
          <c:showSerName val="0"/>
          <c:showPercent val="0"/>
          <c:showBubbleSize val="0"/>
        </c:dLbls>
        <c:gapWidth val="219"/>
        <c:overlap val="-27"/>
        <c:axId val="-1114649680"/>
        <c:axId val="-1114648048"/>
      </c:barChart>
      <c:lineChart>
        <c:grouping val="standard"/>
        <c:varyColors val="0"/>
        <c:ser>
          <c:idx val="1"/>
          <c:order val="1"/>
          <c:tx>
            <c:strRef>
              <c:f>PSST!$C$46:$D$46</c:f>
              <c:strCache>
                <c:ptCount val="2"/>
                <c:pt idx="0">
                  <c:v>META</c:v>
                </c:pt>
              </c:strCache>
            </c:strRef>
          </c:tx>
          <c:spPr>
            <a:ln w="28575" cap="rnd">
              <a:solidFill>
                <a:schemeClr val="accent2"/>
              </a:solidFill>
              <a:round/>
            </a:ln>
            <a:effectLst/>
          </c:spPr>
          <c:marker>
            <c:symbol val="none"/>
          </c:marker>
          <c:cat>
            <c:strRef>
              <c:f>PSST!$E$42:$R$42</c:f>
              <c:strCache>
                <c:ptCount val="13"/>
                <c:pt idx="0">
                  <c:v>ENE</c:v>
                </c:pt>
                <c:pt idx="1">
                  <c:v>FEB</c:v>
                </c:pt>
                <c:pt idx="2">
                  <c:v>MAR</c:v>
                </c:pt>
                <c:pt idx="3">
                  <c:v>ABR</c:v>
                </c:pt>
                <c:pt idx="4">
                  <c:v>MAY</c:v>
                </c:pt>
                <c:pt idx="5">
                  <c:v>JUN</c:v>
                </c:pt>
                <c:pt idx="6">
                  <c:v>JUL</c:v>
                </c:pt>
                <c:pt idx="7">
                  <c:v>AGO</c:v>
                </c:pt>
                <c:pt idx="8">
                  <c:v>SEP</c:v>
                </c:pt>
                <c:pt idx="9">
                  <c:v>OCT</c:v>
                </c:pt>
                <c:pt idx="10">
                  <c:v>NOV</c:v>
                </c:pt>
                <c:pt idx="11">
                  <c:v>DIC</c:v>
                </c:pt>
                <c:pt idx="12">
                  <c:v>TOTAL</c:v>
                </c:pt>
              </c:strCache>
            </c:strRef>
          </c:cat>
          <c:val>
            <c:numRef>
              <c:f>PSST!$E$46:$R$46</c:f>
              <c:numCache>
                <c:formatCode>0%</c:formatCode>
                <c:ptCount val="14"/>
                <c:pt idx="0">
                  <c:v>0.9</c:v>
                </c:pt>
                <c:pt idx="1">
                  <c:v>0.9</c:v>
                </c:pt>
                <c:pt idx="2">
                  <c:v>0.9</c:v>
                </c:pt>
                <c:pt idx="3">
                  <c:v>0.9</c:v>
                </c:pt>
                <c:pt idx="4">
                  <c:v>0.9</c:v>
                </c:pt>
                <c:pt idx="5">
                  <c:v>0.9</c:v>
                </c:pt>
                <c:pt idx="6">
                  <c:v>0.9</c:v>
                </c:pt>
                <c:pt idx="7">
                  <c:v>0.9</c:v>
                </c:pt>
                <c:pt idx="8">
                  <c:v>0.9</c:v>
                </c:pt>
                <c:pt idx="9">
                  <c:v>0.9</c:v>
                </c:pt>
                <c:pt idx="10">
                  <c:v>0.9</c:v>
                </c:pt>
                <c:pt idx="11">
                  <c:v>0.9</c:v>
                </c:pt>
                <c:pt idx="12">
                  <c:v>0.9</c:v>
                </c:pt>
              </c:numCache>
            </c:numRef>
          </c:val>
          <c:smooth val="0"/>
          <c:extLst>
            <c:ext xmlns:c16="http://schemas.microsoft.com/office/drawing/2014/chart" uri="{C3380CC4-5D6E-409C-BE32-E72D297353CC}">
              <c16:uniqueId val="{00000001-5F79-4BB5-AAD6-19BBB03E7FD8}"/>
            </c:ext>
          </c:extLst>
        </c:ser>
        <c:dLbls>
          <c:showLegendKey val="0"/>
          <c:showVal val="0"/>
          <c:showCatName val="0"/>
          <c:showSerName val="0"/>
          <c:showPercent val="0"/>
          <c:showBubbleSize val="0"/>
        </c:dLbls>
        <c:marker val="1"/>
        <c:smooth val="0"/>
        <c:axId val="-1114649680"/>
        <c:axId val="-1114648048"/>
      </c:lineChart>
      <c:catAx>
        <c:axId val="-111464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14648048"/>
        <c:crosses val="autoZero"/>
        <c:auto val="1"/>
        <c:lblAlgn val="ctr"/>
        <c:lblOffset val="100"/>
        <c:noMultiLvlLbl val="0"/>
      </c:catAx>
      <c:valAx>
        <c:axId val="-111464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14649680"/>
        <c:crosses val="autoZero"/>
        <c:crossBetween val="between"/>
      </c:valAx>
      <c:spPr>
        <a:noFill/>
        <a:ln w="25400">
          <a:noFill/>
        </a:ln>
      </c:spPr>
    </c:plotArea>
    <c:legend>
      <c:legendPos val="r"/>
      <c:layout>
        <c:manualLayout>
          <c:xMode val="edge"/>
          <c:yMode val="edge"/>
          <c:x val="0.63291055196043122"/>
          <c:y val="2.3874945126830662E-2"/>
          <c:w val="0.3634070217803011"/>
          <c:h val="7.7649584620708381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chart" Target="../charts/chart1.xml"/><Relationship Id="rId4"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66675</xdr:rowOff>
    </xdr:from>
    <xdr:to>
      <xdr:col>7</xdr:col>
      <xdr:colOff>85725</xdr:colOff>
      <xdr:row>27</xdr:row>
      <xdr:rowOff>180975</xdr:rowOff>
    </xdr:to>
    <xdr:sp macro="" textlink="">
      <xdr:nvSpPr>
        <xdr:cNvPr id="3" name="Rectángulo 2">
          <a:extLst>
            <a:ext uri="{FF2B5EF4-FFF2-40B4-BE49-F238E27FC236}">
              <a16:creationId xmlns:a16="http://schemas.microsoft.com/office/drawing/2014/main" id="{00000000-0008-0000-0300-000003000000}"/>
            </a:ext>
          </a:extLst>
        </xdr:cNvPr>
        <xdr:cNvSpPr/>
      </xdr:nvSpPr>
      <xdr:spPr>
        <a:xfrm>
          <a:off x="266700" y="6515100"/>
          <a:ext cx="8715375" cy="1066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CO" sz="1100">
              <a:solidFill>
                <a:schemeClr val="lt1"/>
              </a:solidFill>
              <a:effectLst/>
              <a:latin typeface="+mn-lt"/>
              <a:ea typeface="+mn-ea"/>
              <a:cs typeface="+mn-cs"/>
            </a:rPr>
            <a:t>Para la verificación de resultados de cada una de las metas programadas, se establecieron rangos de control, los cuales se identifican con Porcentajes de cumplimiento y con los colores del semáforo. En el cuadro donde aparece un resumen de las metas y los resultados se pueden identificar los procesos o actividades de procesos, que se ubican en los rangos Deficiente (Semáforo Rojo) y Regular (Semáforo Amarillo), que ameritan un análisis de causas y se implementen correctivos para lograr el cumplimiento de las metas.</a:t>
          </a:r>
          <a:endParaRPr lang="es-ES" sz="1100">
            <a:solidFill>
              <a:schemeClr val="lt1"/>
            </a:solidFill>
            <a:effectLst/>
            <a:latin typeface="+mn-lt"/>
            <a:ea typeface="+mn-ea"/>
            <a:cs typeface="+mn-cs"/>
          </a:endParaRPr>
        </a:p>
        <a:p>
          <a:pPr algn="l"/>
          <a:endParaRPr lang="es-ES" sz="1100"/>
        </a:p>
      </xdr:txBody>
    </xdr:sp>
    <xdr:clientData/>
  </xdr:twoCellAnchor>
  <xdr:twoCellAnchor editAs="oneCell">
    <xdr:from>
      <xdr:col>0</xdr:col>
      <xdr:colOff>180975</xdr:colOff>
      <xdr:row>0</xdr:row>
      <xdr:rowOff>71004</xdr:rowOff>
    </xdr:from>
    <xdr:to>
      <xdr:col>1</xdr:col>
      <xdr:colOff>1666876</xdr:colOff>
      <xdr:row>4</xdr:row>
      <xdr:rowOff>32038</xdr:rowOff>
    </xdr:to>
    <xdr:pic>
      <xdr:nvPicPr>
        <xdr:cNvPr id="4" name="Gráfico 2">
          <a:extLst>
            <a:ext uri="{FF2B5EF4-FFF2-40B4-BE49-F238E27FC236}">
              <a16:creationId xmlns:a16="http://schemas.microsoft.com/office/drawing/2014/main" id="{DA181571-7C16-490E-A700-41C38AE3DA55}"/>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80975" y="71004"/>
          <a:ext cx="1728356" cy="619125"/>
        </a:xfrm>
        <a:prstGeom prst="rect">
          <a:avLst/>
        </a:prstGeom>
      </xdr:spPr>
    </xdr:pic>
    <xdr:clientData/>
  </xdr:twoCellAnchor>
  <xdr:twoCellAnchor editAs="oneCell">
    <xdr:from>
      <xdr:col>1</xdr:col>
      <xdr:colOff>2066925</xdr:colOff>
      <xdr:row>0</xdr:row>
      <xdr:rowOff>158461</xdr:rowOff>
    </xdr:from>
    <xdr:to>
      <xdr:col>1</xdr:col>
      <xdr:colOff>3200400</xdr:colOff>
      <xdr:row>3</xdr:row>
      <xdr:rowOff>64944</xdr:rowOff>
    </xdr:to>
    <xdr:pic>
      <xdr:nvPicPr>
        <xdr:cNvPr id="6" name="Imagen 5">
          <a:extLst>
            <a:ext uri="{FF2B5EF4-FFF2-40B4-BE49-F238E27FC236}">
              <a16:creationId xmlns:a16="http://schemas.microsoft.com/office/drawing/2014/main" id="{CB3E3D5E-D8A8-4413-9A8C-7108BB890D07}"/>
            </a:ext>
          </a:extLst>
        </xdr:cNvPr>
        <xdr:cNvPicPr/>
      </xdr:nvPicPr>
      <xdr:blipFill>
        <a:blip xmlns:r="http://schemas.openxmlformats.org/officeDocument/2006/relationships" r:embed="rId3"/>
        <a:stretch>
          <a:fillRect/>
        </a:stretch>
      </xdr:blipFill>
      <xdr:spPr>
        <a:xfrm>
          <a:off x="2309380" y="158461"/>
          <a:ext cx="1133475" cy="400051"/>
        </a:xfrm>
        <a:prstGeom prst="rect">
          <a:avLst/>
        </a:prstGeom>
      </xdr:spPr>
    </xdr:pic>
    <xdr:clientData/>
  </xdr:twoCellAnchor>
  <xdr:twoCellAnchor editAs="oneCell">
    <xdr:from>
      <xdr:col>4</xdr:col>
      <xdr:colOff>351559</xdr:colOff>
      <xdr:row>0</xdr:row>
      <xdr:rowOff>69272</xdr:rowOff>
    </xdr:from>
    <xdr:to>
      <xdr:col>4</xdr:col>
      <xdr:colOff>1065068</xdr:colOff>
      <xdr:row>6</xdr:row>
      <xdr:rowOff>3464</xdr:rowOff>
    </xdr:to>
    <xdr:pic>
      <xdr:nvPicPr>
        <xdr:cNvPr id="7" name="Imagen 6">
          <a:extLst>
            <a:ext uri="{FF2B5EF4-FFF2-40B4-BE49-F238E27FC236}">
              <a16:creationId xmlns:a16="http://schemas.microsoft.com/office/drawing/2014/main" id="{38BE083E-34AC-4BCD-94A5-D056C795F367}"/>
            </a:ext>
            <a:ext uri="{C183D7F6-B498-43B3-948B-1728B52AA6E4}">
              <adec:decorative xmlns:adec="http://schemas.microsoft.com/office/drawing/2017/decorative" val="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16832" y="69272"/>
          <a:ext cx="713509" cy="9213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381000</xdr:colOff>
      <xdr:row>1</xdr:row>
      <xdr:rowOff>95250</xdr:rowOff>
    </xdr:from>
    <xdr:to>
      <xdr:col>14</xdr:col>
      <xdr:colOff>462915</xdr:colOff>
      <xdr:row>6</xdr:row>
      <xdr:rowOff>96232</xdr:rowOff>
    </xdr:to>
    <xdr:pic>
      <xdr:nvPicPr>
        <xdr:cNvPr id="2" name="Imagen 1">
          <a:extLst>
            <a:ext uri="{FF2B5EF4-FFF2-40B4-BE49-F238E27FC236}">
              <a16:creationId xmlns:a16="http://schemas.microsoft.com/office/drawing/2014/main" id="{F34FDC0F-4CE5-4C2D-B981-63F80EE4ED3F}"/>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1275" y="285750"/>
          <a:ext cx="615315" cy="823595"/>
        </a:xfrm>
        <a:prstGeom prst="rect">
          <a:avLst/>
        </a:prstGeom>
      </xdr:spPr>
    </xdr:pic>
    <xdr:clientData/>
  </xdr:twoCellAnchor>
  <xdr:twoCellAnchor editAs="oneCell">
    <xdr:from>
      <xdr:col>0</xdr:col>
      <xdr:colOff>171450</xdr:colOff>
      <xdr:row>0</xdr:row>
      <xdr:rowOff>123825</xdr:rowOff>
    </xdr:from>
    <xdr:to>
      <xdr:col>2</xdr:col>
      <xdr:colOff>1038226</xdr:colOff>
      <xdr:row>4</xdr:row>
      <xdr:rowOff>84859</xdr:rowOff>
    </xdr:to>
    <xdr:pic>
      <xdr:nvPicPr>
        <xdr:cNvPr id="3" name="Gráfico 2">
          <a:extLst>
            <a:ext uri="{FF2B5EF4-FFF2-40B4-BE49-F238E27FC236}">
              <a16:creationId xmlns:a16="http://schemas.microsoft.com/office/drawing/2014/main" id="{D424736C-41C8-479D-A4CD-DBFC5AA1BE16}"/>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71450" y="123825"/>
          <a:ext cx="1724026" cy="619125"/>
        </a:xfrm>
        <a:prstGeom prst="rect">
          <a:avLst/>
        </a:prstGeom>
      </xdr:spPr>
    </xdr:pic>
    <xdr:clientData/>
  </xdr:twoCellAnchor>
  <xdr:twoCellAnchor editAs="oneCell">
    <xdr:from>
      <xdr:col>2</xdr:col>
      <xdr:colOff>1266825</xdr:colOff>
      <xdr:row>1</xdr:row>
      <xdr:rowOff>95250</xdr:rowOff>
    </xdr:from>
    <xdr:to>
      <xdr:col>3</xdr:col>
      <xdr:colOff>828675</xdr:colOff>
      <xdr:row>4</xdr:row>
      <xdr:rowOff>1733</xdr:rowOff>
    </xdr:to>
    <xdr:pic>
      <xdr:nvPicPr>
        <xdr:cNvPr id="4" name="Imagen 3">
          <a:extLst>
            <a:ext uri="{FF2B5EF4-FFF2-40B4-BE49-F238E27FC236}">
              <a16:creationId xmlns:a16="http://schemas.microsoft.com/office/drawing/2014/main" id="{49F0C29E-BF28-4710-B763-B486759C829D}"/>
            </a:ext>
          </a:extLst>
        </xdr:cNvPr>
        <xdr:cNvPicPr/>
      </xdr:nvPicPr>
      <xdr:blipFill>
        <a:blip xmlns:r="http://schemas.openxmlformats.org/officeDocument/2006/relationships" r:embed="rId4"/>
        <a:stretch>
          <a:fillRect/>
        </a:stretch>
      </xdr:blipFill>
      <xdr:spPr>
        <a:xfrm>
          <a:off x="2124075" y="285750"/>
          <a:ext cx="1133475" cy="40005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381000</xdr:colOff>
      <xdr:row>1</xdr:row>
      <xdr:rowOff>95250</xdr:rowOff>
    </xdr:from>
    <xdr:to>
      <xdr:col>14</xdr:col>
      <xdr:colOff>462915</xdr:colOff>
      <xdr:row>6</xdr:row>
      <xdr:rowOff>96232</xdr:rowOff>
    </xdr:to>
    <xdr:pic>
      <xdr:nvPicPr>
        <xdr:cNvPr id="2" name="Imagen 1">
          <a:extLst>
            <a:ext uri="{FF2B5EF4-FFF2-40B4-BE49-F238E27FC236}">
              <a16:creationId xmlns:a16="http://schemas.microsoft.com/office/drawing/2014/main" id="{F77A7A64-6FEA-45AB-8A8F-7A8AAA68AE03}"/>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1275" y="285750"/>
          <a:ext cx="615315" cy="823595"/>
        </a:xfrm>
        <a:prstGeom prst="rect">
          <a:avLst/>
        </a:prstGeom>
      </xdr:spPr>
    </xdr:pic>
    <xdr:clientData/>
  </xdr:twoCellAnchor>
  <xdr:twoCellAnchor editAs="oneCell">
    <xdr:from>
      <xdr:col>0</xdr:col>
      <xdr:colOff>171450</xdr:colOff>
      <xdr:row>0</xdr:row>
      <xdr:rowOff>123825</xdr:rowOff>
    </xdr:from>
    <xdr:to>
      <xdr:col>2</xdr:col>
      <xdr:colOff>1038226</xdr:colOff>
      <xdr:row>4</xdr:row>
      <xdr:rowOff>84859</xdr:rowOff>
    </xdr:to>
    <xdr:pic>
      <xdr:nvPicPr>
        <xdr:cNvPr id="3" name="Gráfico 2">
          <a:extLst>
            <a:ext uri="{FF2B5EF4-FFF2-40B4-BE49-F238E27FC236}">
              <a16:creationId xmlns:a16="http://schemas.microsoft.com/office/drawing/2014/main" id="{7C189B78-EB34-4571-9E8D-2CA739872F44}"/>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71450" y="123825"/>
          <a:ext cx="1724026" cy="619125"/>
        </a:xfrm>
        <a:prstGeom prst="rect">
          <a:avLst/>
        </a:prstGeom>
      </xdr:spPr>
    </xdr:pic>
    <xdr:clientData/>
  </xdr:twoCellAnchor>
  <xdr:twoCellAnchor editAs="oneCell">
    <xdr:from>
      <xdr:col>2</xdr:col>
      <xdr:colOff>1266825</xdr:colOff>
      <xdr:row>1</xdr:row>
      <xdr:rowOff>95250</xdr:rowOff>
    </xdr:from>
    <xdr:to>
      <xdr:col>3</xdr:col>
      <xdr:colOff>828675</xdr:colOff>
      <xdr:row>4</xdr:row>
      <xdr:rowOff>1733</xdr:rowOff>
    </xdr:to>
    <xdr:pic>
      <xdr:nvPicPr>
        <xdr:cNvPr id="4" name="Imagen 3">
          <a:extLst>
            <a:ext uri="{FF2B5EF4-FFF2-40B4-BE49-F238E27FC236}">
              <a16:creationId xmlns:a16="http://schemas.microsoft.com/office/drawing/2014/main" id="{0A0A4752-C95D-4D4F-9CF4-279FFA797DC4}"/>
            </a:ext>
          </a:extLst>
        </xdr:cNvPr>
        <xdr:cNvPicPr/>
      </xdr:nvPicPr>
      <xdr:blipFill>
        <a:blip xmlns:r="http://schemas.openxmlformats.org/officeDocument/2006/relationships" r:embed="rId4"/>
        <a:stretch>
          <a:fillRect/>
        </a:stretch>
      </xdr:blipFill>
      <xdr:spPr>
        <a:xfrm>
          <a:off x="2124075" y="285750"/>
          <a:ext cx="1133475" cy="40005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381000</xdr:colOff>
      <xdr:row>1</xdr:row>
      <xdr:rowOff>95250</xdr:rowOff>
    </xdr:from>
    <xdr:to>
      <xdr:col>14</xdr:col>
      <xdr:colOff>462915</xdr:colOff>
      <xdr:row>6</xdr:row>
      <xdr:rowOff>96232</xdr:rowOff>
    </xdr:to>
    <xdr:pic>
      <xdr:nvPicPr>
        <xdr:cNvPr id="2" name="Imagen 1">
          <a:extLst>
            <a:ext uri="{FF2B5EF4-FFF2-40B4-BE49-F238E27FC236}">
              <a16:creationId xmlns:a16="http://schemas.microsoft.com/office/drawing/2014/main" id="{C50D627B-9DD0-4E33-8BB4-3CAAB21B1CF2}"/>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1275" y="285750"/>
          <a:ext cx="615315" cy="823595"/>
        </a:xfrm>
        <a:prstGeom prst="rect">
          <a:avLst/>
        </a:prstGeom>
      </xdr:spPr>
    </xdr:pic>
    <xdr:clientData/>
  </xdr:twoCellAnchor>
  <xdr:twoCellAnchor editAs="oneCell">
    <xdr:from>
      <xdr:col>0</xdr:col>
      <xdr:colOff>171450</xdr:colOff>
      <xdr:row>0</xdr:row>
      <xdr:rowOff>123825</xdr:rowOff>
    </xdr:from>
    <xdr:to>
      <xdr:col>2</xdr:col>
      <xdr:colOff>1038226</xdr:colOff>
      <xdr:row>4</xdr:row>
      <xdr:rowOff>84859</xdr:rowOff>
    </xdr:to>
    <xdr:pic>
      <xdr:nvPicPr>
        <xdr:cNvPr id="3" name="Gráfico 2">
          <a:extLst>
            <a:ext uri="{FF2B5EF4-FFF2-40B4-BE49-F238E27FC236}">
              <a16:creationId xmlns:a16="http://schemas.microsoft.com/office/drawing/2014/main" id="{62607568-B3D9-45A6-B21B-0CA607DA3242}"/>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71450" y="123825"/>
          <a:ext cx="1724026" cy="619125"/>
        </a:xfrm>
        <a:prstGeom prst="rect">
          <a:avLst/>
        </a:prstGeom>
      </xdr:spPr>
    </xdr:pic>
    <xdr:clientData/>
  </xdr:twoCellAnchor>
  <xdr:twoCellAnchor editAs="oneCell">
    <xdr:from>
      <xdr:col>2</xdr:col>
      <xdr:colOff>1266825</xdr:colOff>
      <xdr:row>1</xdr:row>
      <xdr:rowOff>95250</xdr:rowOff>
    </xdr:from>
    <xdr:to>
      <xdr:col>3</xdr:col>
      <xdr:colOff>828675</xdr:colOff>
      <xdr:row>4</xdr:row>
      <xdr:rowOff>1733</xdr:rowOff>
    </xdr:to>
    <xdr:pic>
      <xdr:nvPicPr>
        <xdr:cNvPr id="4" name="Imagen 3">
          <a:extLst>
            <a:ext uri="{FF2B5EF4-FFF2-40B4-BE49-F238E27FC236}">
              <a16:creationId xmlns:a16="http://schemas.microsoft.com/office/drawing/2014/main" id="{FCD46092-34FB-4400-9720-0B5D653CA4A1}"/>
            </a:ext>
          </a:extLst>
        </xdr:cNvPr>
        <xdr:cNvPicPr/>
      </xdr:nvPicPr>
      <xdr:blipFill>
        <a:blip xmlns:r="http://schemas.openxmlformats.org/officeDocument/2006/relationships" r:embed="rId4"/>
        <a:stretch>
          <a:fillRect/>
        </a:stretch>
      </xdr:blipFill>
      <xdr:spPr>
        <a:xfrm>
          <a:off x="2124075" y="285750"/>
          <a:ext cx="1133475" cy="40005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615315</xdr:colOff>
      <xdr:row>4</xdr:row>
      <xdr:rowOff>61595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5315" cy="823595"/>
        </a:xfrm>
        <a:prstGeom prst="rect">
          <a:avLst/>
        </a:prstGeom>
      </xdr:spPr>
    </xdr:pic>
    <xdr:clientData/>
  </xdr:twoCellAnchor>
  <xdr:twoCellAnchor editAs="oneCell">
    <xdr:from>
      <xdr:col>2</xdr:col>
      <xdr:colOff>47625</xdr:colOff>
      <xdr:row>1</xdr:row>
      <xdr:rowOff>9525</xdr:rowOff>
    </xdr:from>
    <xdr:to>
      <xdr:col>3</xdr:col>
      <xdr:colOff>741045</xdr:colOff>
      <xdr:row>2</xdr:row>
      <xdr:rowOff>153035</xdr:rowOff>
    </xdr:to>
    <xdr:pic>
      <xdr:nvPicPr>
        <xdr:cNvPr id="3" name="Imagen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2975" y="200025"/>
          <a:ext cx="2036445" cy="3340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17</xdr:row>
      <xdr:rowOff>0</xdr:rowOff>
    </xdr:from>
    <xdr:to>
      <xdr:col>30</xdr:col>
      <xdr:colOff>47625</xdr:colOff>
      <xdr:row>17</xdr:row>
      <xdr:rowOff>619125</xdr:rowOff>
    </xdr:to>
    <xdr:pic>
      <xdr:nvPicPr>
        <xdr:cNvPr id="5" name="Gráfico 2">
          <a:extLst>
            <a:ext uri="{FF2B5EF4-FFF2-40B4-BE49-F238E27FC236}">
              <a16:creationId xmlns:a16="http://schemas.microsoft.com/office/drawing/2014/main" id="{15E1458B-673A-4EDF-82C3-53204842B21F}"/>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1553825" y="10953750"/>
          <a:ext cx="1724026" cy="619125"/>
        </a:xfrm>
        <a:prstGeom prst="rect">
          <a:avLst/>
        </a:prstGeom>
      </xdr:spPr>
    </xdr:pic>
    <xdr:clientData/>
  </xdr:twoCellAnchor>
  <xdr:twoCellAnchor editAs="oneCell">
    <xdr:from>
      <xdr:col>1</xdr:col>
      <xdr:colOff>28575</xdr:colOff>
      <xdr:row>0</xdr:row>
      <xdr:rowOff>38100</xdr:rowOff>
    </xdr:from>
    <xdr:to>
      <xdr:col>2</xdr:col>
      <xdr:colOff>447676</xdr:colOff>
      <xdr:row>3</xdr:row>
      <xdr:rowOff>129020</xdr:rowOff>
    </xdr:to>
    <xdr:pic>
      <xdr:nvPicPr>
        <xdr:cNvPr id="6" name="Gráfico 2">
          <a:extLst>
            <a:ext uri="{FF2B5EF4-FFF2-40B4-BE49-F238E27FC236}">
              <a16:creationId xmlns:a16="http://schemas.microsoft.com/office/drawing/2014/main" id="{19454F07-8173-46A1-A8EB-0A5D59FE6355}"/>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71450" y="228600"/>
          <a:ext cx="1724026" cy="619125"/>
        </a:xfrm>
        <a:prstGeom prst="rect">
          <a:avLst/>
        </a:prstGeom>
      </xdr:spPr>
    </xdr:pic>
    <xdr:clientData/>
  </xdr:twoCellAnchor>
  <xdr:twoCellAnchor editAs="oneCell">
    <xdr:from>
      <xdr:col>2</xdr:col>
      <xdr:colOff>828675</xdr:colOff>
      <xdr:row>0</xdr:row>
      <xdr:rowOff>171450</xdr:rowOff>
    </xdr:from>
    <xdr:to>
      <xdr:col>3</xdr:col>
      <xdr:colOff>657225</xdr:colOff>
      <xdr:row>3</xdr:row>
      <xdr:rowOff>33771</xdr:rowOff>
    </xdr:to>
    <xdr:pic>
      <xdr:nvPicPr>
        <xdr:cNvPr id="7" name="Imagen 6">
          <a:extLst>
            <a:ext uri="{FF2B5EF4-FFF2-40B4-BE49-F238E27FC236}">
              <a16:creationId xmlns:a16="http://schemas.microsoft.com/office/drawing/2014/main" id="{1E393CAD-6E06-4E92-9C0E-7356C546EE38}"/>
            </a:ext>
          </a:extLst>
        </xdr:cNvPr>
        <xdr:cNvPicPr/>
      </xdr:nvPicPr>
      <xdr:blipFill>
        <a:blip xmlns:r="http://schemas.openxmlformats.org/officeDocument/2006/relationships" r:embed="rId3"/>
        <a:stretch>
          <a:fillRect/>
        </a:stretch>
      </xdr:blipFill>
      <xdr:spPr>
        <a:xfrm>
          <a:off x="2276475" y="361950"/>
          <a:ext cx="1133475" cy="400051"/>
        </a:xfrm>
        <a:prstGeom prst="rect">
          <a:avLst/>
        </a:prstGeom>
      </xdr:spPr>
    </xdr:pic>
    <xdr:clientData/>
  </xdr:twoCellAnchor>
  <xdr:twoCellAnchor editAs="oneCell">
    <xdr:from>
      <xdr:col>15</xdr:col>
      <xdr:colOff>510886</xdr:colOff>
      <xdr:row>0</xdr:row>
      <xdr:rowOff>34637</xdr:rowOff>
    </xdr:from>
    <xdr:to>
      <xdr:col>16</xdr:col>
      <xdr:colOff>424671</xdr:colOff>
      <xdr:row>4</xdr:row>
      <xdr:rowOff>164910</xdr:rowOff>
    </xdr:to>
    <xdr:pic>
      <xdr:nvPicPr>
        <xdr:cNvPr id="8" name="Imagen 7">
          <a:extLst>
            <a:ext uri="{FF2B5EF4-FFF2-40B4-BE49-F238E27FC236}">
              <a16:creationId xmlns:a16="http://schemas.microsoft.com/office/drawing/2014/main" id="{B037F849-09F4-4280-B6D5-2D9E1990440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331295" y="34637"/>
          <a:ext cx="615171" cy="82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381000</xdr:colOff>
      <xdr:row>1</xdr:row>
      <xdr:rowOff>95250</xdr:rowOff>
    </xdr:from>
    <xdr:to>
      <xdr:col>14</xdr:col>
      <xdr:colOff>462915</xdr:colOff>
      <xdr:row>6</xdr:row>
      <xdr:rowOff>96232</xdr:rowOff>
    </xdr:to>
    <xdr:pic>
      <xdr:nvPicPr>
        <xdr:cNvPr id="2" name="Imagen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1275" y="285750"/>
          <a:ext cx="615315" cy="823595"/>
        </a:xfrm>
        <a:prstGeom prst="rect">
          <a:avLst/>
        </a:prstGeom>
      </xdr:spPr>
    </xdr:pic>
    <xdr:clientData/>
  </xdr:twoCellAnchor>
  <xdr:twoCellAnchor editAs="oneCell">
    <xdr:from>
      <xdr:col>0</xdr:col>
      <xdr:colOff>171450</xdr:colOff>
      <xdr:row>0</xdr:row>
      <xdr:rowOff>123825</xdr:rowOff>
    </xdr:from>
    <xdr:to>
      <xdr:col>2</xdr:col>
      <xdr:colOff>1038226</xdr:colOff>
      <xdr:row>4</xdr:row>
      <xdr:rowOff>84859</xdr:rowOff>
    </xdr:to>
    <xdr:pic>
      <xdr:nvPicPr>
        <xdr:cNvPr id="5" name="Gráfico 2">
          <a:extLst>
            <a:ext uri="{FF2B5EF4-FFF2-40B4-BE49-F238E27FC236}">
              <a16:creationId xmlns:a16="http://schemas.microsoft.com/office/drawing/2014/main" id="{A619C38E-AAF3-4E47-9C6B-F886389B4DD6}"/>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71450" y="123825"/>
          <a:ext cx="1724026" cy="619125"/>
        </a:xfrm>
        <a:prstGeom prst="rect">
          <a:avLst/>
        </a:prstGeom>
      </xdr:spPr>
    </xdr:pic>
    <xdr:clientData/>
  </xdr:twoCellAnchor>
  <xdr:twoCellAnchor editAs="oneCell">
    <xdr:from>
      <xdr:col>2</xdr:col>
      <xdr:colOff>1266825</xdr:colOff>
      <xdr:row>1</xdr:row>
      <xdr:rowOff>95250</xdr:rowOff>
    </xdr:from>
    <xdr:to>
      <xdr:col>3</xdr:col>
      <xdr:colOff>828675</xdr:colOff>
      <xdr:row>4</xdr:row>
      <xdr:rowOff>1733</xdr:rowOff>
    </xdr:to>
    <xdr:pic>
      <xdr:nvPicPr>
        <xdr:cNvPr id="7" name="Imagen 6">
          <a:extLst>
            <a:ext uri="{FF2B5EF4-FFF2-40B4-BE49-F238E27FC236}">
              <a16:creationId xmlns:a16="http://schemas.microsoft.com/office/drawing/2014/main" id="{490739E3-667F-4856-A322-C88874C8142C}"/>
            </a:ext>
          </a:extLst>
        </xdr:cNvPr>
        <xdr:cNvPicPr/>
      </xdr:nvPicPr>
      <xdr:blipFill>
        <a:blip xmlns:r="http://schemas.openxmlformats.org/officeDocument/2006/relationships" r:embed="rId4"/>
        <a:stretch>
          <a:fillRect/>
        </a:stretch>
      </xdr:blipFill>
      <xdr:spPr>
        <a:xfrm>
          <a:off x="2124075" y="285750"/>
          <a:ext cx="1133475" cy="400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1492250</xdr:colOff>
      <xdr:row>1</xdr:row>
      <xdr:rowOff>190501</xdr:rowOff>
    </xdr:from>
    <xdr:to>
      <xdr:col>0</xdr:col>
      <xdr:colOff>2212250</xdr:colOff>
      <xdr:row>1</xdr:row>
      <xdr:rowOff>1161724</xdr:rowOff>
    </xdr:to>
    <xdr:pic>
      <xdr:nvPicPr>
        <xdr:cNvPr id="2" name="Imagen 1">
          <a:extLst>
            <a:ext uri="{FF2B5EF4-FFF2-40B4-BE49-F238E27FC236}">
              <a16:creationId xmlns:a16="http://schemas.microsoft.com/office/drawing/2014/main" id="{F7C83B8F-B349-4EB8-B2AC-F63E775E50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250" y="723901"/>
          <a:ext cx="720000" cy="9712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34637</xdr:colOff>
      <xdr:row>0</xdr:row>
      <xdr:rowOff>91786</xdr:rowOff>
    </xdr:from>
    <xdr:to>
      <xdr:col>19</xdr:col>
      <xdr:colOff>69793</xdr:colOff>
      <xdr:row>5</xdr:row>
      <xdr:rowOff>92767</xdr:rowOff>
    </xdr:to>
    <xdr:pic>
      <xdr:nvPicPr>
        <xdr:cNvPr id="2" name="Imagen 1">
          <a:extLst>
            <a:ext uri="{FF2B5EF4-FFF2-40B4-BE49-F238E27FC236}">
              <a16:creationId xmlns:a16="http://schemas.microsoft.com/office/drawing/2014/main" id="{EAB573F7-A2EB-4250-897A-EB2FB79687D1}"/>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1687" y="91786"/>
          <a:ext cx="616181" cy="810606"/>
        </a:xfrm>
        <a:prstGeom prst="rect">
          <a:avLst/>
        </a:prstGeom>
      </xdr:spPr>
    </xdr:pic>
    <xdr:clientData/>
  </xdr:twoCellAnchor>
  <xdr:twoCellAnchor editAs="oneCell">
    <xdr:from>
      <xdr:col>0</xdr:col>
      <xdr:colOff>173182</xdr:colOff>
      <xdr:row>0</xdr:row>
      <xdr:rowOff>112569</xdr:rowOff>
    </xdr:from>
    <xdr:to>
      <xdr:col>2</xdr:col>
      <xdr:colOff>1039958</xdr:colOff>
      <xdr:row>4</xdr:row>
      <xdr:rowOff>73603</xdr:rowOff>
    </xdr:to>
    <xdr:pic>
      <xdr:nvPicPr>
        <xdr:cNvPr id="3" name="Gráfico 2">
          <a:extLst>
            <a:ext uri="{FF2B5EF4-FFF2-40B4-BE49-F238E27FC236}">
              <a16:creationId xmlns:a16="http://schemas.microsoft.com/office/drawing/2014/main" id="{732A0D8D-64E4-41BA-AB54-73E63EB40E7B}"/>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73182" y="112569"/>
          <a:ext cx="1724026" cy="608734"/>
        </a:xfrm>
        <a:prstGeom prst="rect">
          <a:avLst/>
        </a:prstGeom>
      </xdr:spPr>
    </xdr:pic>
    <xdr:clientData/>
  </xdr:twoCellAnchor>
  <xdr:twoCellAnchor editAs="oneCell">
    <xdr:from>
      <xdr:col>2</xdr:col>
      <xdr:colOff>1220932</xdr:colOff>
      <xdr:row>1</xdr:row>
      <xdr:rowOff>69272</xdr:rowOff>
    </xdr:from>
    <xdr:to>
      <xdr:col>3</xdr:col>
      <xdr:colOff>756805</xdr:colOff>
      <xdr:row>3</xdr:row>
      <xdr:rowOff>140278</xdr:rowOff>
    </xdr:to>
    <xdr:pic>
      <xdr:nvPicPr>
        <xdr:cNvPr id="4" name="Imagen 3">
          <a:extLst>
            <a:ext uri="{FF2B5EF4-FFF2-40B4-BE49-F238E27FC236}">
              <a16:creationId xmlns:a16="http://schemas.microsoft.com/office/drawing/2014/main" id="{B1B030F8-3AF8-4A05-979E-CC21BFE4801D}"/>
            </a:ext>
          </a:extLst>
        </xdr:cNvPr>
        <xdr:cNvPicPr/>
      </xdr:nvPicPr>
      <xdr:blipFill>
        <a:blip xmlns:r="http://schemas.openxmlformats.org/officeDocument/2006/relationships" r:embed="rId4"/>
        <a:stretch>
          <a:fillRect/>
        </a:stretch>
      </xdr:blipFill>
      <xdr:spPr>
        <a:xfrm>
          <a:off x="2078182" y="231197"/>
          <a:ext cx="1136073" cy="3948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164522</xdr:colOff>
      <xdr:row>0</xdr:row>
      <xdr:rowOff>77932</xdr:rowOff>
    </xdr:from>
    <xdr:to>
      <xdr:col>2</xdr:col>
      <xdr:colOff>1031298</xdr:colOff>
      <xdr:row>4</xdr:row>
      <xdr:rowOff>47625</xdr:rowOff>
    </xdr:to>
    <xdr:pic>
      <xdr:nvPicPr>
        <xdr:cNvPr id="2" name="Gráfico 1">
          <a:extLst>
            <a:ext uri="{FF2B5EF4-FFF2-40B4-BE49-F238E27FC236}">
              <a16:creationId xmlns:a16="http://schemas.microsoft.com/office/drawing/2014/main" id="{436F1F50-DB52-4EA9-8305-6532EC115FCB}"/>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64522" y="77932"/>
          <a:ext cx="1724026" cy="607868"/>
        </a:xfrm>
        <a:prstGeom prst="rect">
          <a:avLst/>
        </a:prstGeom>
      </xdr:spPr>
    </xdr:pic>
    <xdr:clientData/>
  </xdr:twoCellAnchor>
  <xdr:twoCellAnchor editAs="oneCell">
    <xdr:from>
      <xdr:col>7</xdr:col>
      <xdr:colOff>1030432</xdr:colOff>
      <xdr:row>0</xdr:row>
      <xdr:rowOff>155864</xdr:rowOff>
    </xdr:from>
    <xdr:to>
      <xdr:col>8</xdr:col>
      <xdr:colOff>511406</xdr:colOff>
      <xdr:row>5</xdr:row>
      <xdr:rowOff>165504</xdr:rowOff>
    </xdr:to>
    <xdr:pic>
      <xdr:nvPicPr>
        <xdr:cNvPr id="3" name="Imagen 2">
          <a:extLst>
            <a:ext uri="{FF2B5EF4-FFF2-40B4-BE49-F238E27FC236}">
              <a16:creationId xmlns:a16="http://schemas.microsoft.com/office/drawing/2014/main" id="{A500E614-6081-407B-A709-A628C1441637}"/>
            </a:ext>
            <a:ext uri="{C183D7F6-B498-43B3-948B-1728B52AA6E4}">
              <adec:decorative xmlns:adec="http://schemas.microsoft.com/office/drawing/2017/decorative" val="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21907" y="155864"/>
          <a:ext cx="614449" cy="809740"/>
        </a:xfrm>
        <a:prstGeom prst="rect">
          <a:avLst/>
        </a:prstGeom>
      </xdr:spPr>
    </xdr:pic>
    <xdr:clientData/>
  </xdr:twoCellAnchor>
  <xdr:twoCellAnchor editAs="oneCell">
    <xdr:from>
      <xdr:col>2</xdr:col>
      <xdr:colOff>1220931</xdr:colOff>
      <xdr:row>1</xdr:row>
      <xdr:rowOff>51955</xdr:rowOff>
    </xdr:from>
    <xdr:to>
      <xdr:col>3</xdr:col>
      <xdr:colOff>159327</xdr:colOff>
      <xdr:row>3</xdr:row>
      <xdr:rowOff>122961</xdr:rowOff>
    </xdr:to>
    <xdr:pic>
      <xdr:nvPicPr>
        <xdr:cNvPr id="4" name="Imagen 3">
          <a:extLst>
            <a:ext uri="{FF2B5EF4-FFF2-40B4-BE49-F238E27FC236}">
              <a16:creationId xmlns:a16="http://schemas.microsoft.com/office/drawing/2014/main" id="{2483D202-2ED7-4AAC-B17A-D9E0FAF08F08}"/>
            </a:ext>
          </a:extLst>
        </xdr:cNvPr>
        <xdr:cNvPicPr/>
      </xdr:nvPicPr>
      <xdr:blipFill>
        <a:blip xmlns:r="http://schemas.openxmlformats.org/officeDocument/2006/relationships" r:embed="rId4"/>
        <a:stretch>
          <a:fillRect/>
        </a:stretch>
      </xdr:blipFill>
      <xdr:spPr>
        <a:xfrm>
          <a:off x="2078181" y="213880"/>
          <a:ext cx="1138671" cy="3948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112568</xdr:rowOff>
    </xdr:from>
    <xdr:to>
      <xdr:col>2</xdr:col>
      <xdr:colOff>1065935</xdr:colOff>
      <xdr:row>4</xdr:row>
      <xdr:rowOff>73602</xdr:rowOff>
    </xdr:to>
    <xdr:pic>
      <xdr:nvPicPr>
        <xdr:cNvPr id="2" name="Gráfico 1">
          <a:extLst>
            <a:ext uri="{FF2B5EF4-FFF2-40B4-BE49-F238E27FC236}">
              <a16:creationId xmlns:a16="http://schemas.microsoft.com/office/drawing/2014/main" id="{6A237B94-9712-4F94-8FFD-5EDE83BA3B53}"/>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0025" y="112568"/>
          <a:ext cx="1723160" cy="608734"/>
        </a:xfrm>
        <a:prstGeom prst="rect">
          <a:avLst/>
        </a:prstGeom>
      </xdr:spPr>
    </xdr:pic>
    <xdr:clientData/>
  </xdr:twoCellAnchor>
  <xdr:twoCellAnchor editAs="oneCell">
    <xdr:from>
      <xdr:col>2</xdr:col>
      <xdr:colOff>1264227</xdr:colOff>
      <xdr:row>1</xdr:row>
      <xdr:rowOff>103908</xdr:rowOff>
    </xdr:from>
    <xdr:to>
      <xdr:col>3</xdr:col>
      <xdr:colOff>800100</xdr:colOff>
      <xdr:row>4</xdr:row>
      <xdr:rowOff>10391</xdr:rowOff>
    </xdr:to>
    <xdr:pic>
      <xdr:nvPicPr>
        <xdr:cNvPr id="3" name="Imagen 2">
          <a:extLst>
            <a:ext uri="{FF2B5EF4-FFF2-40B4-BE49-F238E27FC236}">
              <a16:creationId xmlns:a16="http://schemas.microsoft.com/office/drawing/2014/main" id="{9F2538C8-CA82-4D86-9215-E7C1CEF765F7}"/>
            </a:ext>
          </a:extLst>
        </xdr:cNvPr>
        <xdr:cNvPicPr/>
      </xdr:nvPicPr>
      <xdr:blipFill>
        <a:blip xmlns:r="http://schemas.openxmlformats.org/officeDocument/2006/relationships" r:embed="rId3"/>
        <a:stretch>
          <a:fillRect/>
        </a:stretch>
      </xdr:blipFill>
      <xdr:spPr>
        <a:xfrm>
          <a:off x="2121477" y="265833"/>
          <a:ext cx="1136073" cy="392258"/>
        </a:xfrm>
        <a:prstGeom prst="rect">
          <a:avLst/>
        </a:prstGeom>
      </xdr:spPr>
    </xdr:pic>
    <xdr:clientData/>
  </xdr:twoCellAnchor>
  <xdr:twoCellAnchor editAs="oneCell">
    <xdr:from>
      <xdr:col>7</xdr:col>
      <xdr:colOff>684068</xdr:colOff>
      <xdr:row>0</xdr:row>
      <xdr:rowOff>51954</xdr:rowOff>
    </xdr:from>
    <xdr:to>
      <xdr:col>20</xdr:col>
      <xdr:colOff>43815</xdr:colOff>
      <xdr:row>5</xdr:row>
      <xdr:rowOff>52935</xdr:rowOff>
    </xdr:to>
    <xdr:pic>
      <xdr:nvPicPr>
        <xdr:cNvPr id="4" name="Imagen 3">
          <a:extLst>
            <a:ext uri="{FF2B5EF4-FFF2-40B4-BE49-F238E27FC236}">
              <a16:creationId xmlns:a16="http://schemas.microsoft.com/office/drawing/2014/main" id="{B9A0CE80-4164-4A8F-B7DE-2C540C708EFC}"/>
            </a:ext>
            <a:ext uri="{C183D7F6-B498-43B3-948B-1728B52AA6E4}">
              <adec:decorative xmlns:adec="http://schemas.microsoft.com/office/drawing/2017/decorative" val="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7768" y="51954"/>
          <a:ext cx="617047" cy="8106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18</xdr:col>
      <xdr:colOff>406401</xdr:colOff>
      <xdr:row>41</xdr:row>
      <xdr:rowOff>158750</xdr:rowOff>
    </xdr:from>
    <xdr:to>
      <xdr:col>20</xdr:col>
      <xdr:colOff>1571626</xdr:colOff>
      <xdr:row>48</xdr:row>
      <xdr:rowOff>57727</xdr:rowOff>
    </xdr:to>
    <xdr:graphicFrame macro="">
      <xdr:nvGraphicFramePr>
        <xdr:cNvPr id="2" name="Gráfico 1">
          <a:extLst>
            <a:ext uri="{FF2B5EF4-FFF2-40B4-BE49-F238E27FC236}">
              <a16:creationId xmlns:a16="http://schemas.microsoft.com/office/drawing/2014/main" id="{2A6DF10C-D03D-4A37-BC7E-4D1AEF8DEF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682627</xdr:colOff>
      <xdr:row>1</xdr:row>
      <xdr:rowOff>198438</xdr:rowOff>
    </xdr:from>
    <xdr:to>
      <xdr:col>2</xdr:col>
      <xdr:colOff>1690689</xdr:colOff>
      <xdr:row>1</xdr:row>
      <xdr:rowOff>554991</xdr:rowOff>
    </xdr:to>
    <xdr:pic>
      <xdr:nvPicPr>
        <xdr:cNvPr id="3" name="Picture 39">
          <a:extLst>
            <a:ext uri="{FF2B5EF4-FFF2-40B4-BE49-F238E27FC236}">
              <a16:creationId xmlns:a16="http://schemas.microsoft.com/office/drawing/2014/main" id="{FFAEDA9C-BDC6-4337-860F-BEF7DDAF9676}"/>
            </a:ext>
          </a:extLst>
        </xdr:cNvPr>
        <xdr:cNvPicPr/>
      </xdr:nvPicPr>
      <xdr:blipFill>
        <a:blip xmlns:r="http://schemas.openxmlformats.org/officeDocument/2006/relationships" r:embed="rId2"/>
        <a:stretch>
          <a:fillRect/>
        </a:stretch>
      </xdr:blipFill>
      <xdr:spPr>
        <a:xfrm>
          <a:off x="3721102" y="360363"/>
          <a:ext cx="1008062" cy="356553"/>
        </a:xfrm>
        <a:prstGeom prst="rect">
          <a:avLst/>
        </a:prstGeom>
      </xdr:spPr>
    </xdr:pic>
    <xdr:clientData/>
  </xdr:twoCellAnchor>
  <xdr:twoCellAnchor editAs="oneCell">
    <xdr:from>
      <xdr:col>2</xdr:col>
      <xdr:colOff>2357438</xdr:colOff>
      <xdr:row>1</xdr:row>
      <xdr:rowOff>206375</xdr:rowOff>
    </xdr:from>
    <xdr:to>
      <xdr:col>2</xdr:col>
      <xdr:colOff>3262312</xdr:colOff>
      <xdr:row>1</xdr:row>
      <xdr:rowOff>484188</xdr:rowOff>
    </xdr:to>
    <xdr:pic>
      <xdr:nvPicPr>
        <xdr:cNvPr id="4" name="Picture 41">
          <a:extLst>
            <a:ext uri="{FF2B5EF4-FFF2-40B4-BE49-F238E27FC236}">
              <a16:creationId xmlns:a16="http://schemas.microsoft.com/office/drawing/2014/main" id="{CE5AE2B1-3AF3-47D1-84DC-B1D84A4B3C7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95913" y="368300"/>
          <a:ext cx="904874" cy="277813"/>
        </a:xfrm>
        <a:prstGeom prst="rect">
          <a:avLst/>
        </a:prstGeom>
      </xdr:spPr>
    </xdr:pic>
    <xdr:clientData/>
  </xdr:twoCellAnchor>
  <xdr:twoCellAnchor editAs="oneCell">
    <xdr:from>
      <xdr:col>18</xdr:col>
      <xdr:colOff>428624</xdr:colOff>
      <xdr:row>1</xdr:row>
      <xdr:rowOff>111126</xdr:rowOff>
    </xdr:from>
    <xdr:to>
      <xdr:col>18</xdr:col>
      <xdr:colOff>886459</xdr:colOff>
      <xdr:row>1</xdr:row>
      <xdr:rowOff>730251</xdr:rowOff>
    </xdr:to>
    <xdr:pic>
      <xdr:nvPicPr>
        <xdr:cNvPr id="5" name="Imagen 4" descr="imp sin fondo">
          <a:extLst>
            <a:ext uri="{FF2B5EF4-FFF2-40B4-BE49-F238E27FC236}">
              <a16:creationId xmlns:a16="http://schemas.microsoft.com/office/drawing/2014/main" id="{2AEDBAF8-09B0-4CDB-B995-103EAC32C68A}"/>
            </a:ext>
          </a:extLst>
        </xdr:cNvPr>
        <xdr:cNvPicPr/>
      </xdr:nvPicPr>
      <xdr:blipFill>
        <a:blip xmlns:r="http://schemas.openxmlformats.org/officeDocument/2006/relationships" r:embed="rId4"/>
        <a:srcRect/>
        <a:stretch>
          <a:fillRect/>
        </a:stretch>
      </xdr:blipFill>
      <xdr:spPr bwMode="auto">
        <a:xfrm>
          <a:off x="12020549" y="273051"/>
          <a:ext cx="457835" cy="6191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0</xdr:row>
      <xdr:rowOff>171450</xdr:rowOff>
    </xdr:from>
    <xdr:to>
      <xdr:col>2</xdr:col>
      <xdr:colOff>142876</xdr:colOff>
      <xdr:row>2</xdr:row>
      <xdr:rowOff>247650</xdr:rowOff>
    </xdr:to>
    <xdr:pic>
      <xdr:nvPicPr>
        <xdr:cNvPr id="2" name="Gráfico 2">
          <a:extLst>
            <a:ext uri="{FF2B5EF4-FFF2-40B4-BE49-F238E27FC236}">
              <a16:creationId xmlns:a16="http://schemas.microsoft.com/office/drawing/2014/main" id="{2B9B437D-610B-49BE-A136-D572943B06FE}"/>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0025" y="171450"/>
          <a:ext cx="1724026" cy="619125"/>
        </a:xfrm>
        <a:prstGeom prst="rect">
          <a:avLst/>
        </a:prstGeom>
      </xdr:spPr>
    </xdr:pic>
    <xdr:clientData/>
  </xdr:twoCellAnchor>
  <xdr:twoCellAnchor editAs="oneCell">
    <xdr:from>
      <xdr:col>2</xdr:col>
      <xdr:colOff>466725</xdr:colOff>
      <xdr:row>0</xdr:row>
      <xdr:rowOff>285749</xdr:rowOff>
    </xdr:from>
    <xdr:to>
      <xdr:col>2</xdr:col>
      <xdr:colOff>1600200</xdr:colOff>
      <xdr:row>2</xdr:row>
      <xdr:rowOff>142875</xdr:rowOff>
    </xdr:to>
    <xdr:pic>
      <xdr:nvPicPr>
        <xdr:cNvPr id="3" name="Imagen 2">
          <a:extLst>
            <a:ext uri="{FF2B5EF4-FFF2-40B4-BE49-F238E27FC236}">
              <a16:creationId xmlns:a16="http://schemas.microsoft.com/office/drawing/2014/main" id="{10CE21DD-4ED4-4DA6-8EAE-26B05DC1386D}"/>
            </a:ext>
          </a:extLst>
        </xdr:cNvPr>
        <xdr:cNvPicPr/>
      </xdr:nvPicPr>
      <xdr:blipFill>
        <a:blip xmlns:r="http://schemas.openxmlformats.org/officeDocument/2006/relationships" r:embed="rId3"/>
        <a:stretch>
          <a:fillRect/>
        </a:stretch>
      </xdr:blipFill>
      <xdr:spPr>
        <a:xfrm>
          <a:off x="2247900" y="285749"/>
          <a:ext cx="1133475" cy="400051"/>
        </a:xfrm>
        <a:prstGeom prst="rect">
          <a:avLst/>
        </a:prstGeom>
      </xdr:spPr>
    </xdr:pic>
    <xdr:clientData/>
  </xdr:twoCellAnchor>
  <xdr:twoCellAnchor editAs="oneCell">
    <xdr:from>
      <xdr:col>7</xdr:col>
      <xdr:colOff>447226</xdr:colOff>
      <xdr:row>0</xdr:row>
      <xdr:rowOff>38099</xdr:rowOff>
    </xdr:from>
    <xdr:to>
      <xdr:col>7</xdr:col>
      <xdr:colOff>1249686</xdr:colOff>
      <xdr:row>3</xdr:row>
      <xdr:rowOff>238125</xdr:rowOff>
    </xdr:to>
    <xdr:pic>
      <xdr:nvPicPr>
        <xdr:cNvPr id="4" name="Imagen 3">
          <a:extLst>
            <a:ext uri="{FF2B5EF4-FFF2-40B4-BE49-F238E27FC236}">
              <a16:creationId xmlns:a16="http://schemas.microsoft.com/office/drawing/2014/main" id="{DCB97BFB-896E-405B-8EDE-71EBE991644F}"/>
            </a:ext>
          </a:extLst>
        </xdr:cNvPr>
        <xdr:cNvPicPr>
          <a:picLocks noChangeAspect="1"/>
        </xdr:cNvPicPr>
      </xdr:nvPicPr>
      <xdr:blipFill>
        <a:blip xmlns:r="http://schemas.openxmlformats.org/officeDocument/2006/relationships" r:embed="rId4"/>
        <a:stretch>
          <a:fillRect/>
        </a:stretch>
      </xdr:blipFill>
      <xdr:spPr>
        <a:xfrm>
          <a:off x="10486576" y="38099"/>
          <a:ext cx="802460" cy="10001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25" displayName="Tabla25" ref="B8:G19" totalsRowCount="1" headerRowDxfId="72" dataDxfId="71" totalsRowDxfId="70" headerRowCellStyle="Énfasis1" dataCellStyle="Normal">
  <tableColumns count="6">
    <tableColumn id="1" xr3:uid="{00000000-0010-0000-0000-000001000000}" name="Plan" dataDxfId="69" totalsRowDxfId="5" dataCellStyle="Normal"/>
    <tableColumn id="3" xr3:uid="{00000000-0010-0000-0000-000003000000}" name="Meta" dataDxfId="68" totalsRowDxfId="4" dataCellStyle="Porcentaje"/>
    <tableColumn id="5" xr3:uid="{00000000-0010-0000-0000-000005000000}" name="Avance Ponderado" dataDxfId="67" totalsRowDxfId="3" dataCellStyle="Porcentaje"/>
    <tableColumn id="2" xr3:uid="{00000000-0010-0000-0000-000002000000}" name="Por ejecutar" dataDxfId="66" totalsRowDxfId="2" dataCellStyle="Porcentaje 2">
      <calculatedColumnFormula>Tabla25[[#This Row],[Meta]]-Tabla25[[#This Row],[Avance Ponderado]]</calculatedColumnFormula>
    </tableColumn>
    <tableColumn id="6" xr3:uid="{00000000-0010-0000-0000-000006000000}" name="Evaluación" dataDxfId="65" totalsRowDxfId="1" dataCellStyle="Normal">
      <calculatedColumnFormula>IF(D9&gt;90%,"EXCELENTE",IF(D9&gt;80%,"SATISFACTORIO",IF(D9&gt;70%,"REGULAR","DEFICIENTE")))</calculatedColumnFormula>
    </tableColumn>
    <tableColumn id="9" xr3:uid="{00000000-0010-0000-0000-000009000000}" name="Tablero de control" dataDxfId="64" totalsRowDxfId="0" dataCellStyle="Normal">
      <calculatedColumnFormula>+Tabla25[[#This Row],[Avance Ponderado]]</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11:Z12" headerRowDxfId="60" dataDxfId="58" headerRowBorderDxfId="59" tableBorderDxfId="57" totalsRowBorderDxfId="56" headerRowCellStyle="40% - Énfasis1">
  <autoFilter ref="B11:Z12" xr:uid="{00000000-0009-0000-0100-000002000000}"/>
  <tableColumns count="25">
    <tableColumn id="6" xr3:uid="{00000000-0010-0000-0100-000006000000}" name="No. Actividad" totalsRowLabel="Total" dataDxfId="55" totalsRowDxfId="54"/>
    <tableColumn id="1" xr3:uid="{00000000-0010-0000-0100-000001000000}" name="Descripción de la actividad" dataDxfId="53" totalsRowDxfId="52"/>
    <tableColumn id="7" xr3:uid="{00000000-0010-0000-0100-000007000000}" name="Evidencia" dataDxfId="51" totalsRowDxfId="50"/>
    <tableColumn id="2" xr3:uid="{00000000-0010-0000-0100-000002000000}" name="Indicador de la actividad" dataDxfId="49" totalsRowDxfId="48"/>
    <tableColumn id="9" xr3:uid="{00000000-0010-0000-0100-000009000000}" name="Fórmula de cálculo" dataDxfId="47" totalsRowDxfId="46"/>
    <tableColumn id="10" xr3:uid="{00000000-0010-0000-0100-00000A000000}" name="Unidad de medida" dataDxfId="45" totalsRowDxfId="44"/>
    <tableColumn id="4" xr3:uid="{00000000-0010-0000-0100-000004000000}" name="Ponderador" dataDxfId="43" totalsRowDxfId="42" dataCellStyle="Porcentaje"/>
    <tableColumn id="11" xr3:uid="{00000000-0010-0000-0100-00000B000000}" name="Fecha inicio Actividad" dataDxfId="41" totalsRowDxfId="40"/>
    <tableColumn id="12" xr3:uid="{00000000-0010-0000-0100-00000C000000}" name="Fecha fin Actividad" dataDxfId="39" totalsRowDxfId="38"/>
    <tableColumn id="13" xr3:uid="{00000000-0010-0000-0100-00000D000000}" name="I TRIM" dataDxfId="37" totalsRowDxfId="36"/>
    <tableColumn id="16" xr3:uid="{00000000-0010-0000-0100-000010000000}" name="II TRIM" dataDxfId="35" totalsRowDxfId="34"/>
    <tableColumn id="15" xr3:uid="{00000000-0010-0000-0100-00000F000000}" name="III TRIM" dataDxfId="33" totalsRowDxfId="32"/>
    <tableColumn id="14" xr3:uid="{00000000-0010-0000-0100-00000E000000}" name="IV TRIM" dataDxfId="31" totalsRowDxfId="30"/>
    <tableColumn id="17" xr3:uid="{00000000-0010-0000-0100-000011000000}" name="Total Año" dataDxfId="29" totalsRowDxfId="28"/>
    <tableColumn id="19" xr3:uid="{00000000-0010-0000-0100-000013000000}" name=" I TRIM _x000a_avance" dataDxfId="27" totalsRowDxfId="26" dataCellStyle="20% - Énfasis4"/>
    <tableColumn id="18" xr3:uid="{00000000-0010-0000-0100-000012000000}" name=" II TRIM _x000a_avance" dataDxfId="25" totalsRowDxfId="24" dataCellStyle="20% - Énfasis4"/>
    <tableColumn id="8" xr3:uid="{00000000-0010-0000-0100-000008000000}" name="II TRIM _x000a_avance" dataDxfId="23" totalsRowDxfId="22" dataCellStyle="20% - Énfasis4"/>
    <tableColumn id="5" xr3:uid="{00000000-0010-0000-0100-000005000000}" name="IV TRIM _x000a_avance" dataDxfId="21" totalsRowDxfId="20" dataCellStyle="20% - Énfasis4"/>
    <tableColumn id="3" xr3:uid="{00000000-0010-0000-0100-000003000000}" name="Avance total Año" dataDxfId="19" totalsRowDxfId="18" dataCellStyle="20% - Énfasis4">
      <calculatedColumnFormula>SUM(Tabla2[[ I TRIM 
avance]:[IV TRIM 
avance]])</calculatedColumnFormula>
    </tableColumn>
    <tableColumn id="23" xr3:uid="{00000000-0010-0000-0100-000017000000}" name="Resultado alcanzado I trimestre" dataDxfId="17" totalsRowDxfId="16" dataCellStyle="Normal"/>
    <tableColumn id="22" xr3:uid="{00000000-0010-0000-0100-000016000000}" name="Resultado alcanzado II trimestre" dataDxfId="15" totalsRowDxfId="14" dataCellStyle="Normal"/>
    <tableColumn id="21" xr3:uid="{00000000-0010-0000-0100-000015000000}" name="Resultado alcanzado III trimestre" dataDxfId="13" totalsRowDxfId="12" dataCellStyle="Normal"/>
    <tableColumn id="20" xr3:uid="{00000000-0010-0000-0100-000014000000}" name="Resultado alcanzado VI trimestre" dataDxfId="11" totalsRowDxfId="10" dataCellStyle="Normal"/>
    <tableColumn id="27" xr3:uid="{00000000-0010-0000-0100-00001B000000}" name="Cumplimiento (%)" totalsRowFunction="sum" dataDxfId="9" totalsRowDxfId="8" dataCellStyle="Porcentaje">
      <calculatedColumnFormula>IFERROR((Tabla2[Avance total Año]/Tabla2[Total Año]*100),"0.00")</calculatedColumnFormula>
    </tableColumn>
    <tableColumn id="29" xr3:uid="{00000000-0010-0000-0100-00001D000000}" name="Avance ponderado _x000a_(%)" totalsRowFunction="sum" dataDxfId="7" totalsRowDxfId="6" dataCellStyle="Porcentaje">
      <calculatedColumnFormula>IFERROR((Tabla2[Cumplimiento (%)]*Tabla2[Ponderador]/100),"0.00")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theme="4"/>
    <pageSetUpPr fitToPage="1"/>
  </sheetPr>
  <dimension ref="A6:I22"/>
  <sheetViews>
    <sheetView showGridLines="0" tabSelected="1" zoomScaleNormal="100" workbookViewId="0"/>
  </sheetViews>
  <sheetFormatPr baseColWidth="10" defaultColWidth="0" defaultRowHeight="12.75" x14ac:dyDescent="0.2"/>
  <cols>
    <col min="1" max="1" width="3.125" style="25" customWidth="1"/>
    <col min="2" max="2" width="51.625" style="25" customWidth="1"/>
    <col min="3" max="3" width="8.75" style="25" customWidth="1"/>
    <col min="4" max="4" width="17.375" style="25" customWidth="1"/>
    <col min="5" max="5" width="14.25" style="25" bestFit="1" customWidth="1"/>
    <col min="6" max="6" width="12.25" style="25" hidden="1" customWidth="1"/>
    <col min="7" max="7" width="11" style="25" hidden="1" customWidth="1"/>
    <col min="8" max="8" width="11" style="25" customWidth="1"/>
    <col min="9" max="9" width="0" style="136" hidden="1" customWidth="1"/>
    <col min="10" max="16384" width="11" style="25" hidden="1"/>
  </cols>
  <sheetData>
    <row r="6" spans="1:9" x14ac:dyDescent="0.2">
      <c r="B6" s="135" t="s">
        <v>615</v>
      </c>
      <c r="C6" s="135"/>
      <c r="D6" s="135"/>
      <c r="E6" s="135"/>
      <c r="F6" s="135"/>
    </row>
    <row r="7" spans="1:9" x14ac:dyDescent="0.2">
      <c r="B7" s="137"/>
      <c r="C7" s="137"/>
      <c r="D7" s="137"/>
      <c r="E7" s="137"/>
      <c r="F7" s="137"/>
    </row>
    <row r="8" spans="1:9" ht="25.5" x14ac:dyDescent="0.2">
      <c r="B8" s="133" t="s">
        <v>303</v>
      </c>
      <c r="C8" s="133" t="s">
        <v>10</v>
      </c>
      <c r="D8" s="133" t="s">
        <v>296</v>
      </c>
      <c r="E8" s="133" t="s">
        <v>304</v>
      </c>
      <c r="F8" s="133" t="s">
        <v>305</v>
      </c>
      <c r="G8" s="133" t="s">
        <v>306</v>
      </c>
    </row>
    <row r="9" spans="1:9" s="139" customFormat="1" ht="23.25" customHeight="1" x14ac:dyDescent="0.2">
      <c r="A9" s="138"/>
      <c r="B9" s="134" t="s">
        <v>107</v>
      </c>
      <c r="C9" s="36">
        <v>1</v>
      </c>
      <c r="D9" s="104">
        <f>+'PINAR '!Z17</f>
        <v>0</v>
      </c>
      <c r="E9" s="105">
        <f>Tabla25[[#This Row],[Meta]]-Tabla25[[#This Row],[Avance Ponderado]]</f>
        <v>1</v>
      </c>
      <c r="F9" s="102" t="str">
        <f t="shared" ref="F9:F18" si="0">IF(D9&gt;90%,"EXCELENTE",IF(D9&gt;80%,"SATISFACTORIO",IF(D9&gt;70%,"REGULAR","DEFICIENTE")))</f>
        <v>DEFICIENTE</v>
      </c>
      <c r="G9" s="103">
        <f>+Tabla25[[#This Row],[Avance Ponderado]]</f>
        <v>0</v>
      </c>
      <c r="I9" s="140" t="s">
        <v>322</v>
      </c>
    </row>
    <row r="10" spans="1:9" s="139" customFormat="1" ht="23.25" customHeight="1" x14ac:dyDescent="0.2">
      <c r="A10" s="138"/>
      <c r="B10" s="329" t="s">
        <v>108</v>
      </c>
      <c r="C10" s="36">
        <v>1</v>
      </c>
      <c r="D10" s="104">
        <f>'Plan de Acción Institucional'!Z11</f>
        <v>0</v>
      </c>
      <c r="E10" s="105">
        <f>Tabla25[[#This Row],[Meta]]-Tabla25[[#This Row],[Avance Ponderado]]</f>
        <v>1</v>
      </c>
      <c r="F10" s="102" t="str">
        <f t="shared" si="0"/>
        <v>DEFICIENTE</v>
      </c>
      <c r="G10" s="103">
        <f>+Tabla25[[#This Row],[Avance Ponderado]]</f>
        <v>0</v>
      </c>
      <c r="I10" s="140" t="s">
        <v>322</v>
      </c>
    </row>
    <row r="11" spans="1:9" s="139" customFormat="1" ht="23.25" customHeight="1" x14ac:dyDescent="0.2">
      <c r="A11" s="138"/>
      <c r="B11" s="134" t="s">
        <v>109</v>
      </c>
      <c r="C11" s="36">
        <v>1</v>
      </c>
      <c r="D11" s="104">
        <v>0</v>
      </c>
      <c r="E11" s="105">
        <f>Tabla25[[#This Row],[Meta]]-Tabla25[[#This Row],[Avance Ponderado]]</f>
        <v>1</v>
      </c>
      <c r="F11" s="102" t="str">
        <f t="shared" si="0"/>
        <v>DEFICIENTE</v>
      </c>
      <c r="G11" s="103">
        <f>+Tabla25[[#This Row],[Avance Ponderado]]</f>
        <v>0</v>
      </c>
      <c r="I11" s="140" t="s">
        <v>320</v>
      </c>
    </row>
    <row r="12" spans="1:9" s="139" customFormat="1" ht="23.25" customHeight="1" x14ac:dyDescent="0.2">
      <c r="A12" s="138"/>
      <c r="B12" s="134" t="s">
        <v>110</v>
      </c>
      <c r="C12" s="36">
        <v>1</v>
      </c>
      <c r="D12" s="104">
        <v>0</v>
      </c>
      <c r="E12" s="105">
        <f>Tabla25[[#This Row],[Meta]]-Tabla25[[#This Row],[Avance Ponderado]]</f>
        <v>1</v>
      </c>
      <c r="F12" s="102" t="str">
        <f t="shared" si="0"/>
        <v>DEFICIENTE</v>
      </c>
      <c r="G12" s="103">
        <f>+Tabla25[[#This Row],[Avance Ponderado]]</f>
        <v>0</v>
      </c>
      <c r="I12" s="140" t="s">
        <v>320</v>
      </c>
    </row>
    <row r="13" spans="1:9" s="139" customFormat="1" ht="23.25" customHeight="1" x14ac:dyDescent="0.2">
      <c r="A13" s="138"/>
      <c r="B13" s="134" t="s">
        <v>111</v>
      </c>
      <c r="C13" s="36">
        <v>1</v>
      </c>
      <c r="D13" s="104">
        <v>0</v>
      </c>
      <c r="E13" s="105">
        <f>Tabla25[[#This Row],[Meta]]-Tabla25[[#This Row],[Avance Ponderado]]</f>
        <v>1</v>
      </c>
      <c r="F13" s="102" t="str">
        <f t="shared" si="0"/>
        <v>DEFICIENTE</v>
      </c>
      <c r="G13" s="103">
        <f>+Tabla25[[#This Row],[Avance Ponderado]]</f>
        <v>0</v>
      </c>
      <c r="I13" s="140" t="s">
        <v>320</v>
      </c>
    </row>
    <row r="14" spans="1:9" s="139" customFormat="1" ht="23.25" customHeight="1" x14ac:dyDescent="0.2">
      <c r="A14" s="138"/>
      <c r="B14" s="134" t="s">
        <v>112</v>
      </c>
      <c r="C14" s="36">
        <v>1</v>
      </c>
      <c r="D14" s="104">
        <v>0</v>
      </c>
      <c r="E14" s="105">
        <f>Tabla25[[#This Row],[Meta]]-Tabla25[[#This Row],[Avance Ponderado]]</f>
        <v>1</v>
      </c>
      <c r="F14" s="102" t="str">
        <f t="shared" si="0"/>
        <v>DEFICIENTE</v>
      </c>
      <c r="G14" s="103">
        <f>+Tabla25[[#This Row],[Avance Ponderado]]</f>
        <v>0</v>
      </c>
      <c r="I14" s="140" t="s">
        <v>322</v>
      </c>
    </row>
    <row r="15" spans="1:9" s="139" customFormat="1" ht="23.25" customHeight="1" x14ac:dyDescent="0.2">
      <c r="A15" s="138"/>
      <c r="B15" s="134" t="s">
        <v>113</v>
      </c>
      <c r="C15" s="36">
        <v>1</v>
      </c>
      <c r="D15" s="104">
        <f>+'Plan de Acción Institucional'!Z10</f>
        <v>0</v>
      </c>
      <c r="E15" s="105">
        <f>Tabla25[[#This Row],[Meta]]-Tabla25[[#This Row],[Avance Ponderado]]</f>
        <v>1</v>
      </c>
      <c r="F15" s="102" t="str">
        <f t="shared" si="0"/>
        <v>DEFICIENTE</v>
      </c>
      <c r="G15" s="103">
        <f>+Tabla25[[#This Row],[Avance Ponderado]]</f>
        <v>0</v>
      </c>
      <c r="I15" s="140" t="s">
        <v>320</v>
      </c>
    </row>
    <row r="16" spans="1:9" s="139" customFormat="1" ht="25.5" x14ac:dyDescent="0.2">
      <c r="A16" s="138"/>
      <c r="B16" s="134" t="s">
        <v>114</v>
      </c>
      <c r="C16" s="36">
        <v>1</v>
      </c>
      <c r="D16" s="104">
        <f>+PETI!Z25</f>
        <v>0</v>
      </c>
      <c r="E16" s="105">
        <f>Tabla25[[#This Row],[Meta]]-Tabla25[[#This Row],[Avance Ponderado]]</f>
        <v>1</v>
      </c>
      <c r="F16" s="102" t="str">
        <f t="shared" si="0"/>
        <v>DEFICIENTE</v>
      </c>
      <c r="G16" s="103">
        <f>+Tabla25[[#This Row],[Avance Ponderado]]</f>
        <v>0</v>
      </c>
      <c r="I16" s="140" t="s">
        <v>321</v>
      </c>
    </row>
    <row r="17" spans="1:9" s="139" customFormat="1" ht="23.25" customHeight="1" x14ac:dyDescent="0.2">
      <c r="A17" s="138"/>
      <c r="B17" s="134" t="s">
        <v>115</v>
      </c>
      <c r="C17" s="36">
        <v>1</v>
      </c>
      <c r="D17" s="104">
        <f>+'Seguridad y Privacidad'!Z21</f>
        <v>0</v>
      </c>
      <c r="E17" s="105">
        <f>Tabla25[[#This Row],[Meta]]-Tabla25[[#This Row],[Avance Ponderado]]</f>
        <v>1</v>
      </c>
      <c r="F17" s="102" t="str">
        <f t="shared" si="0"/>
        <v>DEFICIENTE</v>
      </c>
      <c r="G17" s="103">
        <f>+Tabla25[[#This Row],[Avance Ponderado]]</f>
        <v>0</v>
      </c>
      <c r="I17" s="140" t="s">
        <v>321</v>
      </c>
    </row>
    <row r="18" spans="1:9" s="139" customFormat="1" ht="23.25" customHeight="1" x14ac:dyDescent="0.2">
      <c r="A18" s="138"/>
      <c r="B18" s="134" t="s">
        <v>116</v>
      </c>
      <c r="C18" s="36">
        <v>1</v>
      </c>
      <c r="D18" s="104">
        <f>+'Seguridad y Privacidad'!Z21</f>
        <v>0</v>
      </c>
      <c r="E18" s="105">
        <f>Tabla25[[#This Row],[Meta]]-Tabla25[[#This Row],[Avance Ponderado]]</f>
        <v>1</v>
      </c>
      <c r="F18" s="102" t="str">
        <f t="shared" si="0"/>
        <v>DEFICIENTE</v>
      </c>
      <c r="G18" s="103">
        <f>+Tabla25[[#This Row],[Avance Ponderado]]</f>
        <v>0</v>
      </c>
      <c r="I18" s="140" t="s">
        <v>321</v>
      </c>
    </row>
    <row r="19" spans="1:9" s="280" customFormat="1" x14ac:dyDescent="0.2">
      <c r="A19" s="77"/>
      <c r="B19" s="106"/>
      <c r="C19" s="107"/>
      <c r="D19" s="108"/>
      <c r="E19" s="108"/>
      <c r="F19" s="109"/>
      <c r="G19" s="110"/>
      <c r="I19" s="281"/>
    </row>
    <row r="20" spans="1:9" x14ac:dyDescent="0.2">
      <c r="B20" s="25" t="s">
        <v>117</v>
      </c>
    </row>
    <row r="21" spans="1:9" ht="24.75" customHeight="1" x14ac:dyDescent="0.2">
      <c r="B21" s="77" t="s">
        <v>118</v>
      </c>
      <c r="C21" s="26"/>
      <c r="D21" s="27"/>
      <c r="E21" s="27"/>
      <c r="F21" s="78"/>
      <c r="G21" s="78"/>
    </row>
    <row r="22" spans="1:9" ht="24.75" customHeight="1" x14ac:dyDescent="0.2">
      <c r="B22" s="330" t="s">
        <v>119</v>
      </c>
      <c r="C22" s="330"/>
      <c r="D22" s="330"/>
      <c r="E22" s="330"/>
      <c r="F22" s="330"/>
      <c r="G22" s="330"/>
      <c r="H22" s="330"/>
    </row>
  </sheetData>
  <mergeCells count="1">
    <mergeCell ref="B22:H22"/>
  </mergeCells>
  <conditionalFormatting sqref="G9:G18">
    <cfRule type="iconSet" priority="1">
      <iconSet showValue="0">
        <cfvo type="percent" val="0"/>
        <cfvo type="num" val="0.70099999999999996"/>
        <cfvo type="num" val="0.80100000000000005"/>
      </iconSet>
    </cfRule>
  </conditionalFormatting>
  <hyperlinks>
    <hyperlink ref="B9" location="'PINAR '!A1" display="1. Plan Institucional de Archivos de la Entidad -PINAR" xr:uid="{3C64E3BE-01C9-4BBB-861A-440EA05AF8D3}"/>
    <hyperlink ref="B16" location="PETI!A1" display="10. Plan Estratégico de Tecnologías de la Información y las Comunicaciones - PETI" xr:uid="{610C9DCD-5490-4B3E-85B9-54E0018CFED2}"/>
    <hyperlink ref="B18" location="'Plan Seguridad y Priv'!A1" display="12. Plan de Seguridad y Privacidad de la Información" xr:uid="{2179DA9B-0E94-427F-87CA-8E479D65A4EE}"/>
    <hyperlink ref="B17" location="'Plan Tr Riesgos'!A1" display="11. Plan de Tratamiento de Riesgos de Seguridad y Privacidad de la Información" xr:uid="{D5561274-41AE-45AD-9DB5-629EFCF1BC4B}"/>
    <hyperlink ref="B14" location="PSST!A1" display="8. Plan de Trabajo Anual en Seguridad y Salud en el Trabajo" xr:uid="{8BCCC053-0297-43F7-8AAF-956960C047CC}"/>
    <hyperlink ref="B13" location="'Plan incentivos'!A1" display="7. Plan de Incentivos Institucionales" xr:uid="{92EA6CB2-9B5F-412E-995B-547628A0F4B4}"/>
    <hyperlink ref="B12" location="'Plan Capacitación'!A1" display="6. Plan Institucional de Capacitación" xr:uid="{9EADC49E-FF3F-4B7D-BC8F-D1B39A74E67A}"/>
    <hyperlink ref="B11" location="PETH!A1" display="5. Plan Estratégico de Talento Humano" xr:uid="{06B93C7C-CF4D-4EA9-81FC-55331D9E61F0}"/>
    <hyperlink ref="B15" location="PAAC!A1" display="9. Plan Anticorrupción y de Atención al Ciudadano" xr:uid="{B9AF9B5D-8F01-4684-BB9E-AA998C72E5E5}"/>
    <hyperlink ref="B10" location="'PAA 2024'!A1" display="2. Plan Anual de Adquisiciones" xr:uid="{471D1E8F-497E-4480-808C-A8430FFA48F1}"/>
  </hyperlinks>
  <pageMargins left="0.70866141732283472" right="0.70866141732283472" top="0.74803149606299213" bottom="0.74803149606299213" header="0.31496062992125984" footer="0.31496062992125984"/>
  <pageSetup scale="87"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48E5-E7F9-41F2-86A1-F0D3FFEE5C71}">
  <sheetPr>
    <tabColor theme="9" tint="0.79998168889431442"/>
  </sheetPr>
  <dimension ref="B6:AB25"/>
  <sheetViews>
    <sheetView showGridLines="0" zoomScaleNormal="100" workbookViewId="0">
      <pane xSplit="1" ySplit="10" topLeftCell="B11" activePane="bottomRight" state="frozen"/>
      <selection activeCell="K11" sqref="K11"/>
      <selection pane="topRight" activeCell="K11" sqref="K11"/>
      <selection pane="bottomLeft" activeCell="K11" sqref="K11"/>
      <selection pane="bottomRight" activeCell="AC7" sqref="AC7"/>
    </sheetView>
  </sheetViews>
  <sheetFormatPr baseColWidth="10" defaultColWidth="11" defaultRowHeight="12.75" x14ac:dyDescent="0.2"/>
  <cols>
    <col min="1" max="1" width="2.625" style="38" customWidth="1"/>
    <col min="2" max="2" width="8.625" style="38" customWidth="1"/>
    <col min="3" max="4" width="20.625" style="38" customWidth="1"/>
    <col min="5" max="5" width="10.875" style="38" bestFit="1" customWidth="1"/>
    <col min="6" max="6" width="10.625" style="38" customWidth="1"/>
    <col min="7" max="7" width="8.875" style="38" bestFit="1" customWidth="1"/>
    <col min="8" max="8" width="8.625" style="38" bestFit="1" customWidth="1"/>
    <col min="9" max="9" width="10" style="38" bestFit="1" customWidth="1"/>
    <col min="10" max="10" width="9.125" style="38" bestFit="1" customWidth="1"/>
    <col min="11" max="11" width="4.625" style="38" customWidth="1"/>
    <col min="12" max="13" width="6.125" style="38" bestFit="1" customWidth="1"/>
    <col min="14" max="15" width="7" style="38" bestFit="1" customWidth="1"/>
    <col min="16" max="16" width="6.625" style="38" hidden="1" customWidth="1"/>
    <col min="17" max="17" width="40.625" style="38" hidden="1" customWidth="1"/>
    <col min="18" max="18" width="6.625" style="38" hidden="1" customWidth="1"/>
    <col min="19" max="19" width="40.625" style="38" hidden="1" customWidth="1"/>
    <col min="20" max="20" width="6.625" style="38" hidden="1" customWidth="1"/>
    <col min="21" max="21" width="29.375" style="38" hidden="1" customWidth="1"/>
    <col min="22" max="22" width="6.625" style="38" hidden="1" customWidth="1"/>
    <col min="23" max="23" width="40.625" style="38" hidden="1" customWidth="1"/>
    <col min="24" max="25" width="6.625" style="38" hidden="1" customWidth="1"/>
    <col min="26" max="26" width="7.875" style="38" hidden="1" customWidth="1"/>
    <col min="27" max="16384" width="11" style="38"/>
  </cols>
  <sheetData>
    <row r="6" spans="2:28" x14ac:dyDescent="0.2">
      <c r="B6" s="141" t="s">
        <v>353</v>
      </c>
      <c r="C6" s="141"/>
      <c r="D6" s="141"/>
      <c r="E6" s="141"/>
      <c r="F6" s="141"/>
      <c r="G6" s="141"/>
    </row>
    <row r="7" spans="2:28" x14ac:dyDescent="0.2">
      <c r="B7" s="345" t="s">
        <v>352</v>
      </c>
      <c r="C7" s="345"/>
      <c r="D7" s="493" t="s">
        <v>38</v>
      </c>
      <c r="E7" s="493"/>
      <c r="F7" s="493"/>
      <c r="G7" s="493"/>
      <c r="H7" s="493"/>
      <c r="I7" s="493"/>
      <c r="J7" s="37"/>
    </row>
    <row r="8" spans="2:28" ht="15" customHeight="1" x14ac:dyDescent="0.2">
      <c r="K8" s="342" t="s">
        <v>75</v>
      </c>
      <c r="L8" s="343"/>
      <c r="M8" s="343"/>
      <c r="N8" s="343"/>
      <c r="O8" s="344"/>
      <c r="P8" s="340" t="s">
        <v>319</v>
      </c>
      <c r="Q8" s="341"/>
      <c r="R8" s="341"/>
      <c r="S8" s="341"/>
      <c r="T8" s="341"/>
      <c r="U8" s="341"/>
      <c r="V8" s="341"/>
      <c r="W8" s="341"/>
      <c r="X8" s="341"/>
      <c r="Y8" s="341"/>
      <c r="Z8" s="341"/>
    </row>
    <row r="9" spans="2:28" x14ac:dyDescent="0.2">
      <c r="K9" s="142"/>
      <c r="L9" s="142"/>
      <c r="M9" s="142"/>
      <c r="N9" s="142"/>
      <c r="O9" s="142"/>
    </row>
    <row r="10" spans="2:28" ht="38.25" x14ac:dyDescent="0.2">
      <c r="B10" s="143" t="s">
        <v>62</v>
      </c>
      <c r="C10" s="143" t="s">
        <v>63</v>
      </c>
      <c r="D10" s="143" t="s">
        <v>64</v>
      </c>
      <c r="E10" s="143" t="s">
        <v>65</v>
      </c>
      <c r="F10" s="143" t="s">
        <v>66</v>
      </c>
      <c r="G10" s="143" t="s">
        <v>67</v>
      </c>
      <c r="H10" s="143" t="s">
        <v>98</v>
      </c>
      <c r="I10" s="143" t="s">
        <v>68</v>
      </c>
      <c r="J10" s="143" t="s">
        <v>69</v>
      </c>
      <c r="K10" s="143" t="s">
        <v>70</v>
      </c>
      <c r="L10" s="143" t="s">
        <v>71</v>
      </c>
      <c r="M10" s="143" t="s">
        <v>72</v>
      </c>
      <c r="N10" s="143" t="s">
        <v>73</v>
      </c>
      <c r="O10" s="143" t="s">
        <v>74</v>
      </c>
      <c r="P10" s="144" t="s">
        <v>302</v>
      </c>
      <c r="Q10" s="144" t="s">
        <v>95</v>
      </c>
      <c r="R10" s="144" t="s">
        <v>315</v>
      </c>
      <c r="S10" s="144" t="s">
        <v>95</v>
      </c>
      <c r="T10" s="144" t="s">
        <v>316</v>
      </c>
      <c r="U10" s="144" t="s">
        <v>95</v>
      </c>
      <c r="V10" s="144" t="s">
        <v>317</v>
      </c>
      <c r="W10" s="144" t="s">
        <v>95</v>
      </c>
      <c r="X10" s="144" t="s">
        <v>318</v>
      </c>
      <c r="Y10" s="144" t="s">
        <v>11</v>
      </c>
      <c r="Z10" s="144" t="s">
        <v>296</v>
      </c>
    </row>
    <row r="11" spans="2:28" ht="102" x14ac:dyDescent="0.2">
      <c r="B11" s="39">
        <v>1</v>
      </c>
      <c r="C11" s="46" t="s">
        <v>354</v>
      </c>
      <c r="D11" s="40" t="s">
        <v>365</v>
      </c>
      <c r="E11" s="40" t="s">
        <v>405</v>
      </c>
      <c r="F11" s="40" t="s">
        <v>278</v>
      </c>
      <c r="G11" s="39" t="s">
        <v>76</v>
      </c>
      <c r="H11" s="41">
        <f>1/14</f>
        <v>7.1428571428571425E-2</v>
      </c>
      <c r="I11" s="98">
        <v>45323</v>
      </c>
      <c r="J11" s="98">
        <v>45657</v>
      </c>
      <c r="K11" s="39">
        <v>1</v>
      </c>
      <c r="L11" s="39">
        <v>1</v>
      </c>
      <c r="M11" s="39">
        <v>1</v>
      </c>
      <c r="N11" s="39">
        <v>1</v>
      </c>
      <c r="O11" s="43">
        <f>SUM(K11:N11)</f>
        <v>4</v>
      </c>
      <c r="P11" s="55"/>
      <c r="Q11" s="55"/>
      <c r="R11" s="86"/>
      <c r="S11" s="86"/>
      <c r="T11" s="86"/>
      <c r="U11" s="86"/>
      <c r="V11" s="55"/>
      <c r="W11" s="55"/>
      <c r="X11" s="44">
        <f t="shared" ref="X11:X12" si="0">P11+R11+T11+V11</f>
        <v>0</v>
      </c>
      <c r="Y11" s="45">
        <f t="shared" ref="Y11:Y12" si="1">IFERROR(X11/O11,0)</f>
        <v>0</v>
      </c>
      <c r="Z11" s="45">
        <f t="shared" ref="Z11:Z12" si="2">Y11*H11</f>
        <v>0</v>
      </c>
      <c r="AB11" s="132"/>
    </row>
    <row r="12" spans="2:28" ht="38.25" x14ac:dyDescent="0.2">
      <c r="B12" s="39">
        <v>2</v>
      </c>
      <c r="C12" s="46" t="s">
        <v>355</v>
      </c>
      <c r="D12" s="40" t="s">
        <v>406</v>
      </c>
      <c r="E12" s="40" t="s">
        <v>371</v>
      </c>
      <c r="F12" s="40" t="s">
        <v>278</v>
      </c>
      <c r="G12" s="39" t="s">
        <v>76</v>
      </c>
      <c r="H12" s="41">
        <f t="shared" ref="H12:H24" si="3">1/14</f>
        <v>7.1428571428571425E-2</v>
      </c>
      <c r="I12" s="98">
        <v>45323</v>
      </c>
      <c r="J12" s="98">
        <v>45657</v>
      </c>
      <c r="K12" s="39">
        <v>0</v>
      </c>
      <c r="L12" s="39">
        <v>1</v>
      </c>
      <c r="M12" s="39">
        <v>0</v>
      </c>
      <c r="N12" s="39">
        <v>1</v>
      </c>
      <c r="O12" s="43">
        <f t="shared" ref="O12:O24" si="4">SUM(K12:N12)</f>
        <v>2</v>
      </c>
      <c r="P12" s="55"/>
      <c r="Q12" s="55"/>
      <c r="R12" s="86"/>
      <c r="S12" s="86"/>
      <c r="T12" s="86"/>
      <c r="U12" s="86"/>
      <c r="V12" s="55"/>
      <c r="W12" s="55"/>
      <c r="X12" s="44">
        <f t="shared" si="0"/>
        <v>0</v>
      </c>
      <c r="Y12" s="45">
        <f t="shared" si="1"/>
        <v>0</v>
      </c>
      <c r="Z12" s="45">
        <f t="shared" si="2"/>
        <v>0</v>
      </c>
      <c r="AB12" s="132"/>
    </row>
    <row r="13" spans="2:28" ht="76.5" x14ac:dyDescent="0.2">
      <c r="B13" s="39">
        <v>3</v>
      </c>
      <c r="C13" s="46" t="s">
        <v>356</v>
      </c>
      <c r="D13" s="40" t="s">
        <v>366</v>
      </c>
      <c r="E13" s="40" t="s">
        <v>370</v>
      </c>
      <c r="F13" s="40" t="s">
        <v>367</v>
      </c>
      <c r="G13" s="39" t="s">
        <v>76</v>
      </c>
      <c r="H13" s="41">
        <f t="shared" si="3"/>
        <v>7.1428571428571425E-2</v>
      </c>
      <c r="I13" s="98">
        <v>45323</v>
      </c>
      <c r="J13" s="98">
        <v>45657</v>
      </c>
      <c r="K13" s="39">
        <v>0</v>
      </c>
      <c r="L13" s="39">
        <v>1</v>
      </c>
      <c r="M13" s="39">
        <v>0</v>
      </c>
      <c r="N13" s="39">
        <v>1</v>
      </c>
      <c r="O13" s="43">
        <f t="shared" si="4"/>
        <v>2</v>
      </c>
      <c r="P13" s="55"/>
      <c r="Q13" s="55"/>
      <c r="R13" s="86"/>
      <c r="S13" s="86"/>
      <c r="T13" s="86"/>
      <c r="U13" s="86"/>
      <c r="V13" s="55"/>
      <c r="W13" s="55"/>
      <c r="X13" s="44"/>
      <c r="Y13" s="45"/>
      <c r="Z13" s="45"/>
      <c r="AB13" s="132"/>
    </row>
    <row r="14" spans="2:28" ht="51" x14ac:dyDescent="0.2">
      <c r="B14" s="39">
        <v>4</v>
      </c>
      <c r="C14" s="46" t="s">
        <v>369</v>
      </c>
      <c r="D14" s="40" t="s">
        <v>277</v>
      </c>
      <c r="E14" s="40" t="s">
        <v>371</v>
      </c>
      <c r="F14" s="40" t="s">
        <v>367</v>
      </c>
      <c r="G14" s="39" t="s">
        <v>76</v>
      </c>
      <c r="H14" s="41">
        <f t="shared" si="3"/>
        <v>7.1428571428571425E-2</v>
      </c>
      <c r="I14" s="98">
        <v>45323</v>
      </c>
      <c r="J14" s="98">
        <v>45657</v>
      </c>
      <c r="K14" s="39">
        <v>0</v>
      </c>
      <c r="L14" s="39">
        <v>0</v>
      </c>
      <c r="M14" s="39">
        <v>0</v>
      </c>
      <c r="N14" s="39">
        <v>1</v>
      </c>
      <c r="O14" s="43">
        <f t="shared" si="4"/>
        <v>1</v>
      </c>
      <c r="P14" s="55"/>
      <c r="Q14" s="55"/>
      <c r="R14" s="86"/>
      <c r="S14" s="86"/>
      <c r="T14" s="86"/>
      <c r="U14" s="86"/>
      <c r="V14" s="55"/>
      <c r="W14" s="55"/>
      <c r="X14" s="44"/>
      <c r="Y14" s="45"/>
      <c r="Z14" s="45"/>
      <c r="AB14" s="132"/>
    </row>
    <row r="15" spans="2:28" ht="102" x14ac:dyDescent="0.2">
      <c r="B15" s="39">
        <v>5</v>
      </c>
      <c r="C15" s="46" t="s">
        <v>368</v>
      </c>
      <c r="D15" s="40" t="s">
        <v>372</v>
      </c>
      <c r="E15" s="40" t="s">
        <v>370</v>
      </c>
      <c r="F15" s="40" t="s">
        <v>367</v>
      </c>
      <c r="G15" s="39" t="s">
        <v>76</v>
      </c>
      <c r="H15" s="41">
        <f t="shared" si="3"/>
        <v>7.1428571428571425E-2</v>
      </c>
      <c r="I15" s="98">
        <v>45323</v>
      </c>
      <c r="J15" s="98">
        <v>45657</v>
      </c>
      <c r="K15" s="39">
        <v>0</v>
      </c>
      <c r="L15" s="39">
        <v>1</v>
      </c>
      <c r="M15" s="39">
        <v>0</v>
      </c>
      <c r="N15" s="39">
        <v>1</v>
      </c>
      <c r="O15" s="43">
        <f t="shared" si="4"/>
        <v>2</v>
      </c>
      <c r="P15" s="55"/>
      <c r="Q15" s="55"/>
      <c r="R15" s="86"/>
      <c r="S15" s="86"/>
      <c r="T15" s="86"/>
      <c r="U15" s="86"/>
      <c r="V15" s="55"/>
      <c r="W15" s="55"/>
      <c r="X15" s="44"/>
      <c r="Y15" s="45"/>
      <c r="Z15" s="45"/>
      <c r="AB15" s="132"/>
    </row>
    <row r="16" spans="2:28" ht="76.5" x14ac:dyDescent="0.2">
      <c r="B16" s="39">
        <v>6</v>
      </c>
      <c r="C16" s="46" t="s">
        <v>357</v>
      </c>
      <c r="D16" s="40" t="s">
        <v>372</v>
      </c>
      <c r="E16" s="40" t="s">
        <v>370</v>
      </c>
      <c r="F16" s="40" t="s">
        <v>367</v>
      </c>
      <c r="G16" s="39" t="s">
        <v>76</v>
      </c>
      <c r="H16" s="41">
        <f t="shared" si="3"/>
        <v>7.1428571428571425E-2</v>
      </c>
      <c r="I16" s="98">
        <v>45323</v>
      </c>
      <c r="J16" s="98">
        <v>45657</v>
      </c>
      <c r="K16" s="39">
        <v>0</v>
      </c>
      <c r="L16" s="39">
        <v>0</v>
      </c>
      <c r="M16" s="39">
        <v>1</v>
      </c>
      <c r="N16" s="39">
        <v>1</v>
      </c>
      <c r="O16" s="43">
        <f t="shared" si="4"/>
        <v>2</v>
      </c>
      <c r="P16" s="55"/>
      <c r="Q16" s="55"/>
      <c r="R16" s="86"/>
      <c r="S16" s="86"/>
      <c r="T16" s="86"/>
      <c r="U16" s="86"/>
      <c r="V16" s="55"/>
      <c r="W16" s="55"/>
      <c r="X16" s="44"/>
      <c r="Y16" s="45"/>
      <c r="Z16" s="45"/>
      <c r="AB16" s="132"/>
    </row>
    <row r="17" spans="2:28" ht="38.25" x14ac:dyDescent="0.2">
      <c r="B17" s="39">
        <v>7</v>
      </c>
      <c r="C17" s="46" t="s">
        <v>373</v>
      </c>
      <c r="D17" s="40" t="s">
        <v>372</v>
      </c>
      <c r="E17" s="40" t="s">
        <v>370</v>
      </c>
      <c r="F17" s="40" t="s">
        <v>367</v>
      </c>
      <c r="G17" s="39" t="s">
        <v>76</v>
      </c>
      <c r="H17" s="41">
        <f t="shared" si="3"/>
        <v>7.1428571428571425E-2</v>
      </c>
      <c r="I17" s="98">
        <v>45323</v>
      </c>
      <c r="J17" s="98">
        <v>45657</v>
      </c>
      <c r="K17" s="39">
        <v>0</v>
      </c>
      <c r="L17" s="39">
        <v>1</v>
      </c>
      <c r="M17" s="39">
        <v>0</v>
      </c>
      <c r="N17" s="39">
        <v>1</v>
      </c>
      <c r="O17" s="43">
        <f t="shared" si="4"/>
        <v>2</v>
      </c>
      <c r="P17" s="55"/>
      <c r="Q17" s="55"/>
      <c r="R17" s="86"/>
      <c r="S17" s="86"/>
      <c r="T17" s="86"/>
      <c r="U17" s="86"/>
      <c r="V17" s="55"/>
      <c r="W17" s="55"/>
      <c r="X17" s="44"/>
      <c r="Y17" s="45"/>
      <c r="Z17" s="45"/>
      <c r="AB17" s="132"/>
    </row>
    <row r="18" spans="2:28" ht="39" customHeight="1" x14ac:dyDescent="0.2">
      <c r="B18" s="39">
        <v>8</v>
      </c>
      <c r="C18" s="46" t="s">
        <v>358</v>
      </c>
      <c r="D18" s="40" t="s">
        <v>374</v>
      </c>
      <c r="E18" s="40" t="s">
        <v>370</v>
      </c>
      <c r="F18" s="40" t="s">
        <v>367</v>
      </c>
      <c r="G18" s="39" t="s">
        <v>76</v>
      </c>
      <c r="H18" s="41">
        <f t="shared" si="3"/>
        <v>7.1428571428571425E-2</v>
      </c>
      <c r="I18" s="98">
        <v>45323</v>
      </c>
      <c r="J18" s="98">
        <v>45657</v>
      </c>
      <c r="K18" s="39">
        <v>0</v>
      </c>
      <c r="L18" s="39">
        <v>1</v>
      </c>
      <c r="M18" s="39">
        <v>0</v>
      </c>
      <c r="N18" s="39">
        <v>1</v>
      </c>
      <c r="O18" s="43">
        <f t="shared" si="4"/>
        <v>2</v>
      </c>
      <c r="P18" s="55"/>
      <c r="Q18" s="55"/>
      <c r="R18" s="86"/>
      <c r="S18" s="86"/>
      <c r="T18" s="86"/>
      <c r="U18" s="86"/>
      <c r="V18" s="55"/>
      <c r="W18" s="55"/>
      <c r="X18" s="44"/>
      <c r="Y18" s="45"/>
      <c r="Z18" s="45"/>
      <c r="AB18" s="132"/>
    </row>
    <row r="19" spans="2:28" ht="127.5" x14ac:dyDescent="0.2">
      <c r="B19" s="39">
        <v>9</v>
      </c>
      <c r="C19" s="46" t="s">
        <v>359</v>
      </c>
      <c r="D19" s="40" t="s">
        <v>374</v>
      </c>
      <c r="E19" s="40" t="s">
        <v>370</v>
      </c>
      <c r="F19" s="40" t="s">
        <v>367</v>
      </c>
      <c r="G19" s="39" t="s">
        <v>76</v>
      </c>
      <c r="H19" s="41">
        <f t="shared" si="3"/>
        <v>7.1428571428571425E-2</v>
      </c>
      <c r="I19" s="98">
        <v>45323</v>
      </c>
      <c r="J19" s="98">
        <v>45657</v>
      </c>
      <c r="K19" s="39">
        <v>0</v>
      </c>
      <c r="L19" s="39">
        <v>1</v>
      </c>
      <c r="M19" s="39">
        <v>0</v>
      </c>
      <c r="N19" s="39">
        <v>1</v>
      </c>
      <c r="O19" s="43">
        <f t="shared" si="4"/>
        <v>2</v>
      </c>
      <c r="P19" s="55"/>
      <c r="Q19" s="55"/>
      <c r="R19" s="86"/>
      <c r="S19" s="86"/>
      <c r="T19" s="86"/>
      <c r="U19" s="86"/>
      <c r="V19" s="55"/>
      <c r="W19" s="55"/>
      <c r="X19" s="44"/>
      <c r="Y19" s="45"/>
      <c r="Z19" s="45"/>
      <c r="AB19" s="132"/>
    </row>
    <row r="20" spans="2:28" ht="63.75" x14ac:dyDescent="0.2">
      <c r="B20" s="39">
        <v>10</v>
      </c>
      <c r="C20" s="46" t="s">
        <v>360</v>
      </c>
      <c r="D20" s="40" t="s">
        <v>372</v>
      </c>
      <c r="E20" s="40" t="s">
        <v>370</v>
      </c>
      <c r="F20" s="40" t="s">
        <v>367</v>
      </c>
      <c r="G20" s="39" t="s">
        <v>76</v>
      </c>
      <c r="H20" s="41">
        <f t="shared" si="3"/>
        <v>7.1428571428571425E-2</v>
      </c>
      <c r="I20" s="98">
        <v>45323</v>
      </c>
      <c r="J20" s="98">
        <v>45657</v>
      </c>
      <c r="K20" s="39">
        <v>0</v>
      </c>
      <c r="L20" s="39">
        <v>0</v>
      </c>
      <c r="M20" s="39">
        <v>1</v>
      </c>
      <c r="N20" s="39">
        <v>1</v>
      </c>
      <c r="O20" s="43">
        <f t="shared" si="4"/>
        <v>2</v>
      </c>
      <c r="P20" s="55"/>
      <c r="Q20" s="55"/>
      <c r="R20" s="86"/>
      <c r="S20" s="86"/>
      <c r="T20" s="86"/>
      <c r="U20" s="86"/>
      <c r="V20" s="55"/>
      <c r="W20" s="55"/>
      <c r="X20" s="44"/>
      <c r="Y20" s="45"/>
      <c r="Z20" s="45"/>
      <c r="AB20" s="132"/>
    </row>
    <row r="21" spans="2:28" ht="51" x14ac:dyDescent="0.2">
      <c r="B21" s="39">
        <v>11</v>
      </c>
      <c r="C21" s="46" t="s">
        <v>361</v>
      </c>
      <c r="D21" s="40" t="s">
        <v>372</v>
      </c>
      <c r="E21" s="40" t="s">
        <v>370</v>
      </c>
      <c r="F21" s="40" t="s">
        <v>367</v>
      </c>
      <c r="G21" s="39" t="s">
        <v>76</v>
      </c>
      <c r="H21" s="41">
        <f t="shared" si="3"/>
        <v>7.1428571428571425E-2</v>
      </c>
      <c r="I21" s="98">
        <v>45323</v>
      </c>
      <c r="J21" s="98">
        <v>45657</v>
      </c>
      <c r="K21" s="39">
        <v>0</v>
      </c>
      <c r="L21" s="39">
        <v>0</v>
      </c>
      <c r="M21" s="39">
        <v>1</v>
      </c>
      <c r="N21" s="39">
        <v>1</v>
      </c>
      <c r="O21" s="43">
        <f t="shared" si="4"/>
        <v>2</v>
      </c>
      <c r="P21" s="55"/>
      <c r="Q21" s="55"/>
      <c r="R21" s="86"/>
      <c r="S21" s="86"/>
      <c r="T21" s="86"/>
      <c r="U21" s="86"/>
      <c r="V21" s="55"/>
      <c r="W21" s="55"/>
      <c r="X21" s="44"/>
      <c r="Y21" s="45"/>
      <c r="Z21" s="45"/>
      <c r="AB21" s="132"/>
    </row>
    <row r="22" spans="2:28" ht="76.5" x14ac:dyDescent="0.2">
      <c r="B22" s="39">
        <v>12</v>
      </c>
      <c r="C22" s="46" t="s">
        <v>364</v>
      </c>
      <c r="D22" s="40" t="s">
        <v>372</v>
      </c>
      <c r="E22" s="40" t="s">
        <v>370</v>
      </c>
      <c r="F22" s="40" t="s">
        <v>367</v>
      </c>
      <c r="G22" s="39" t="s">
        <v>76</v>
      </c>
      <c r="H22" s="41">
        <f t="shared" si="3"/>
        <v>7.1428571428571425E-2</v>
      </c>
      <c r="I22" s="98">
        <v>45323</v>
      </c>
      <c r="J22" s="98">
        <v>45657</v>
      </c>
      <c r="K22" s="39">
        <v>1</v>
      </c>
      <c r="L22" s="39">
        <v>1</v>
      </c>
      <c r="M22" s="39">
        <v>0</v>
      </c>
      <c r="N22" s="39">
        <v>0</v>
      </c>
      <c r="O22" s="43">
        <f t="shared" si="4"/>
        <v>2</v>
      </c>
      <c r="P22" s="55"/>
      <c r="Q22" s="55"/>
      <c r="R22" s="86"/>
      <c r="S22" s="86"/>
      <c r="T22" s="86"/>
      <c r="U22" s="86"/>
      <c r="V22" s="55"/>
      <c r="W22" s="55"/>
      <c r="X22" s="44"/>
      <c r="Y22" s="45"/>
      <c r="Z22" s="45"/>
      <c r="AB22" s="132"/>
    </row>
    <row r="23" spans="2:28" ht="76.5" x14ac:dyDescent="0.2">
      <c r="B23" s="39">
        <v>13</v>
      </c>
      <c r="C23" s="46" t="s">
        <v>362</v>
      </c>
      <c r="D23" s="40" t="s">
        <v>372</v>
      </c>
      <c r="E23" s="40" t="s">
        <v>370</v>
      </c>
      <c r="F23" s="40" t="s">
        <v>367</v>
      </c>
      <c r="G23" s="39" t="s">
        <v>76</v>
      </c>
      <c r="H23" s="41">
        <f t="shared" si="3"/>
        <v>7.1428571428571425E-2</v>
      </c>
      <c r="I23" s="98">
        <v>45323</v>
      </c>
      <c r="J23" s="98">
        <v>45657</v>
      </c>
      <c r="K23" s="39">
        <v>1</v>
      </c>
      <c r="L23" s="39">
        <v>1</v>
      </c>
      <c r="M23" s="39">
        <v>0</v>
      </c>
      <c r="N23" s="39">
        <v>0</v>
      </c>
      <c r="O23" s="43">
        <f t="shared" si="4"/>
        <v>2</v>
      </c>
      <c r="P23" s="55"/>
      <c r="Q23" s="55"/>
      <c r="R23" s="86"/>
      <c r="S23" s="86"/>
      <c r="T23" s="86"/>
      <c r="U23" s="86"/>
      <c r="V23" s="55"/>
      <c r="W23" s="55"/>
      <c r="X23" s="44"/>
      <c r="Y23" s="45"/>
      <c r="Z23" s="45"/>
      <c r="AB23" s="132"/>
    </row>
    <row r="24" spans="2:28" ht="102" x14ac:dyDescent="0.2">
      <c r="B24" s="39">
        <v>14</v>
      </c>
      <c r="C24" s="46" t="s">
        <v>363</v>
      </c>
      <c r="D24" s="40" t="s">
        <v>372</v>
      </c>
      <c r="E24" s="40" t="s">
        <v>370</v>
      </c>
      <c r="F24" s="40" t="s">
        <v>367</v>
      </c>
      <c r="G24" s="39" t="s">
        <v>76</v>
      </c>
      <c r="H24" s="41">
        <f t="shared" si="3"/>
        <v>7.1428571428571425E-2</v>
      </c>
      <c r="I24" s="98">
        <v>45323</v>
      </c>
      <c r="J24" s="98">
        <v>45657</v>
      </c>
      <c r="K24" s="39">
        <v>1</v>
      </c>
      <c r="L24" s="39">
        <v>1</v>
      </c>
      <c r="M24" s="39">
        <v>0</v>
      </c>
      <c r="N24" s="39">
        <v>0</v>
      </c>
      <c r="O24" s="43">
        <f t="shared" si="4"/>
        <v>2</v>
      </c>
      <c r="P24" s="55"/>
      <c r="Q24" s="55"/>
      <c r="R24" s="86"/>
      <c r="S24" s="86"/>
      <c r="T24" s="86"/>
      <c r="U24" s="86"/>
      <c r="V24" s="55"/>
      <c r="W24" s="55"/>
      <c r="X24" s="44"/>
      <c r="Y24" s="45"/>
      <c r="Z24" s="45"/>
      <c r="AB24" s="132"/>
    </row>
    <row r="25" spans="2:28" x14ac:dyDescent="0.2">
      <c r="B25" s="40"/>
      <c r="C25" s="46"/>
      <c r="D25" s="46"/>
      <c r="E25" s="40"/>
      <c r="F25" s="40"/>
      <c r="G25" s="39"/>
      <c r="H25" s="41">
        <f>SUM(H11:H24)</f>
        <v>0.99999999999999967</v>
      </c>
      <c r="I25" s="40"/>
      <c r="J25" s="40"/>
      <c r="K25" s="40">
        <f t="shared" ref="K25:P25" si="5">SUM(K11:K24)</f>
        <v>4</v>
      </c>
      <c r="L25" s="40">
        <f t="shared" si="5"/>
        <v>10</v>
      </c>
      <c r="M25" s="40">
        <f t="shared" si="5"/>
        <v>4</v>
      </c>
      <c r="N25" s="40">
        <f t="shared" si="5"/>
        <v>11</v>
      </c>
      <c r="O25" s="39">
        <f t="shared" si="5"/>
        <v>29</v>
      </c>
      <c r="P25" s="74">
        <f t="shared" si="5"/>
        <v>0</v>
      </c>
      <c r="Q25" s="74"/>
      <c r="R25" s="74"/>
      <c r="S25" s="74"/>
      <c r="T25" s="74"/>
      <c r="U25" s="74"/>
      <c r="V25" s="74"/>
      <c r="W25" s="74"/>
      <c r="X25" s="145">
        <f>SUM(X11:X24)</f>
        <v>0</v>
      </c>
      <c r="Y25" s="146"/>
      <c r="Z25" s="147">
        <f>SUM(Z11:Z24)</f>
        <v>0</v>
      </c>
    </row>
  </sheetData>
  <mergeCells count="4">
    <mergeCell ref="B7:C7"/>
    <mergeCell ref="D7:I7"/>
    <mergeCell ref="K8:O8"/>
    <mergeCell ref="P8:Z8"/>
  </mergeCells>
  <dataValidations count="2">
    <dataValidation type="date" allowBlank="1" showInputMessage="1" showErrorMessage="1" errorTitle="Fecha" error="La fecha debe corresponder a la vigencia 2023" sqref="I25:J25" xr:uid="{52DCBC23-9EE4-4B82-AA66-C82F9B978E7C}">
      <formula1>44927</formula1>
      <formula2>45291</formula2>
    </dataValidation>
    <dataValidation type="list" allowBlank="1" showInputMessage="1" showErrorMessage="1" sqref="G11:G25" xr:uid="{3A8EB72B-9CCE-43AA-A998-09F7FB43B1B0}">
      <formula1>"Número, Porcentaje"</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C50F6-E042-4F27-A696-CA3327658131}">
  <sheetPr>
    <tabColor theme="9" tint="0.79998168889431442"/>
  </sheetPr>
  <dimension ref="B6:AB13"/>
  <sheetViews>
    <sheetView showGridLines="0" zoomScaleNormal="100" workbookViewId="0">
      <pane xSplit="1" ySplit="10" topLeftCell="B11" activePane="bottomRight" state="frozen"/>
      <selection activeCell="K11" sqref="K11"/>
      <selection pane="topRight" activeCell="K11" sqref="K11"/>
      <selection pane="bottomLeft" activeCell="K11" sqref="K11"/>
      <selection pane="bottomRight" activeCell="AD11" sqref="AD11"/>
    </sheetView>
  </sheetViews>
  <sheetFormatPr baseColWidth="10" defaultColWidth="11" defaultRowHeight="12.75" x14ac:dyDescent="0.2"/>
  <cols>
    <col min="1" max="1" width="2.625" style="38" customWidth="1"/>
    <col min="2" max="2" width="8.625" style="38" customWidth="1"/>
    <col min="3" max="4" width="20.625" style="38" customWidth="1"/>
    <col min="5" max="5" width="13.125" style="38" bestFit="1" customWidth="1"/>
    <col min="6" max="6" width="10.625" style="38" customWidth="1"/>
    <col min="7" max="7" width="8.875" style="38" bestFit="1" customWidth="1"/>
    <col min="8" max="8" width="8.625" style="38" bestFit="1" customWidth="1"/>
    <col min="9" max="9" width="10" style="38" bestFit="1" customWidth="1"/>
    <col min="10" max="10" width="9.125" style="38" bestFit="1" customWidth="1"/>
    <col min="11" max="11" width="4.625" style="38" customWidth="1"/>
    <col min="12" max="13" width="6.125" style="38" bestFit="1" customWidth="1"/>
    <col min="14" max="15" width="7" style="38" bestFit="1" customWidth="1"/>
    <col min="16" max="16" width="6.625" style="38" hidden="1" customWidth="1"/>
    <col min="17" max="17" width="40.625" style="38" hidden="1" customWidth="1"/>
    <col min="18" max="18" width="6.625" style="38" hidden="1" customWidth="1"/>
    <col min="19" max="19" width="40.625" style="38" hidden="1" customWidth="1"/>
    <col min="20" max="20" width="6.625" style="38" hidden="1" customWidth="1"/>
    <col min="21" max="21" width="29.375" style="38" hidden="1" customWidth="1"/>
    <col min="22" max="22" width="6.625" style="38" hidden="1" customWidth="1"/>
    <col min="23" max="23" width="40.625" style="38" hidden="1" customWidth="1"/>
    <col min="24" max="25" width="6.625" style="38" hidden="1" customWidth="1"/>
    <col min="26" max="26" width="7.875" style="38" hidden="1" customWidth="1"/>
    <col min="27" max="16384" width="11" style="38"/>
  </cols>
  <sheetData>
    <row r="6" spans="2:28" x14ac:dyDescent="0.2">
      <c r="B6" s="141" t="s">
        <v>279</v>
      </c>
      <c r="C6" s="141"/>
      <c r="D6" s="141"/>
      <c r="E6" s="141"/>
      <c r="F6" s="141"/>
      <c r="G6" s="141"/>
    </row>
    <row r="7" spans="2:28" x14ac:dyDescent="0.2">
      <c r="B7" s="345" t="s">
        <v>352</v>
      </c>
      <c r="C7" s="345"/>
      <c r="D7" s="493" t="s">
        <v>280</v>
      </c>
      <c r="E7" s="493"/>
      <c r="F7" s="493"/>
      <c r="G7" s="493"/>
      <c r="H7" s="493"/>
      <c r="I7" s="493"/>
      <c r="J7" s="37"/>
    </row>
    <row r="8" spans="2:28" ht="15" customHeight="1" x14ac:dyDescent="0.2">
      <c r="K8" s="342" t="s">
        <v>75</v>
      </c>
      <c r="L8" s="343"/>
      <c r="M8" s="343"/>
      <c r="N8" s="343"/>
      <c r="O8" s="344"/>
      <c r="P8" s="340" t="s">
        <v>319</v>
      </c>
      <c r="Q8" s="341"/>
      <c r="R8" s="341"/>
      <c r="S8" s="341"/>
      <c r="T8" s="341"/>
      <c r="U8" s="341"/>
      <c r="V8" s="341"/>
      <c r="W8" s="341"/>
      <c r="X8" s="341"/>
      <c r="Y8" s="341"/>
      <c r="Z8" s="341"/>
    </row>
    <row r="9" spans="2:28" x14ac:dyDescent="0.2">
      <c r="K9" s="142"/>
      <c r="L9" s="142"/>
      <c r="M9" s="142"/>
      <c r="N9" s="142"/>
      <c r="O9" s="142"/>
    </row>
    <row r="10" spans="2:28" ht="38.25" x14ac:dyDescent="0.2">
      <c r="B10" s="143" t="s">
        <v>62</v>
      </c>
      <c r="C10" s="143" t="s">
        <v>63</v>
      </c>
      <c r="D10" s="143" t="s">
        <v>64</v>
      </c>
      <c r="E10" s="143" t="s">
        <v>65</v>
      </c>
      <c r="F10" s="143" t="s">
        <v>66</v>
      </c>
      <c r="G10" s="143" t="s">
        <v>67</v>
      </c>
      <c r="H10" s="143" t="s">
        <v>98</v>
      </c>
      <c r="I10" s="143" t="s">
        <v>68</v>
      </c>
      <c r="J10" s="143" t="s">
        <v>69</v>
      </c>
      <c r="K10" s="143" t="s">
        <v>70</v>
      </c>
      <c r="L10" s="143" t="s">
        <v>71</v>
      </c>
      <c r="M10" s="143" t="s">
        <v>72</v>
      </c>
      <c r="N10" s="143" t="s">
        <v>73</v>
      </c>
      <c r="O10" s="143" t="s">
        <v>74</v>
      </c>
      <c r="P10" s="144" t="s">
        <v>302</v>
      </c>
      <c r="Q10" s="144" t="s">
        <v>95</v>
      </c>
      <c r="R10" s="144" t="s">
        <v>315</v>
      </c>
      <c r="S10" s="144" t="s">
        <v>95</v>
      </c>
      <c r="T10" s="144" t="s">
        <v>316</v>
      </c>
      <c r="U10" s="144" t="s">
        <v>95</v>
      </c>
      <c r="V10" s="144" t="s">
        <v>317</v>
      </c>
      <c r="W10" s="144" t="s">
        <v>95</v>
      </c>
      <c r="X10" s="144" t="s">
        <v>318</v>
      </c>
      <c r="Y10" s="144" t="s">
        <v>11</v>
      </c>
      <c r="Z10" s="144" t="s">
        <v>296</v>
      </c>
    </row>
    <row r="11" spans="2:28" ht="89.25" x14ac:dyDescent="0.2">
      <c r="B11" s="39">
        <v>1</v>
      </c>
      <c r="C11" s="46" t="s">
        <v>388</v>
      </c>
      <c r="D11" s="40" t="s">
        <v>390</v>
      </c>
      <c r="E11" s="40" t="s">
        <v>403</v>
      </c>
      <c r="F11" s="40" t="s">
        <v>278</v>
      </c>
      <c r="G11" s="39" t="s">
        <v>76</v>
      </c>
      <c r="H11" s="41">
        <v>0.6</v>
      </c>
      <c r="I11" s="98">
        <v>45323</v>
      </c>
      <c r="J11" s="98">
        <v>45657</v>
      </c>
      <c r="K11" s="39">
        <v>0</v>
      </c>
      <c r="L11" s="39">
        <v>1</v>
      </c>
      <c r="M11" s="39">
        <v>0</v>
      </c>
      <c r="N11" s="39">
        <v>0</v>
      </c>
      <c r="O11" s="43">
        <f>SUM(K11:N11)</f>
        <v>1</v>
      </c>
      <c r="P11" s="55"/>
      <c r="Q11" s="55"/>
      <c r="R11" s="86"/>
      <c r="S11" s="86"/>
      <c r="T11" s="86"/>
      <c r="U11" s="86"/>
      <c r="V11" s="55"/>
      <c r="W11" s="55"/>
      <c r="X11" s="44">
        <f t="shared" ref="X11:X12" si="0">P11+R11+T11+V11</f>
        <v>0</v>
      </c>
      <c r="Y11" s="45">
        <f t="shared" ref="Y11:Y12" si="1">IFERROR(X11/O11,0)</f>
        <v>0</v>
      </c>
      <c r="Z11" s="45">
        <f t="shared" ref="Z11:Z12" si="2">Y11*H11</f>
        <v>0</v>
      </c>
      <c r="AB11" s="132"/>
    </row>
    <row r="12" spans="2:28" ht="63.75" x14ac:dyDescent="0.2">
      <c r="B12" s="39">
        <v>2</v>
      </c>
      <c r="C12" s="46" t="s">
        <v>389</v>
      </c>
      <c r="D12" s="40" t="s">
        <v>391</v>
      </c>
      <c r="E12" s="40" t="s">
        <v>403</v>
      </c>
      <c r="F12" s="40" t="s">
        <v>278</v>
      </c>
      <c r="G12" s="39" t="s">
        <v>76</v>
      </c>
      <c r="H12" s="41">
        <v>0.4</v>
      </c>
      <c r="I12" s="98">
        <v>45323</v>
      </c>
      <c r="J12" s="98">
        <v>45657</v>
      </c>
      <c r="K12" s="39">
        <v>0</v>
      </c>
      <c r="L12" s="39">
        <v>1</v>
      </c>
      <c r="M12" s="39">
        <v>0</v>
      </c>
      <c r="N12" s="39">
        <v>0</v>
      </c>
      <c r="O12" s="43">
        <f t="shared" ref="O12" si="3">SUM(K12:N12)</f>
        <v>1</v>
      </c>
      <c r="P12" s="55"/>
      <c r="Q12" s="55"/>
      <c r="R12" s="86"/>
      <c r="S12" s="86"/>
      <c r="T12" s="86"/>
      <c r="U12" s="86"/>
      <c r="V12" s="55"/>
      <c r="W12" s="55"/>
      <c r="X12" s="44">
        <f t="shared" si="0"/>
        <v>0</v>
      </c>
      <c r="Y12" s="45">
        <f t="shared" si="1"/>
        <v>0</v>
      </c>
      <c r="Z12" s="45">
        <f t="shared" si="2"/>
        <v>0</v>
      </c>
      <c r="AB12" s="132"/>
    </row>
    <row r="13" spans="2:28" x14ac:dyDescent="0.2">
      <c r="B13" s="40"/>
      <c r="C13" s="46"/>
      <c r="D13" s="46"/>
      <c r="E13" s="40"/>
      <c r="F13" s="40"/>
      <c r="G13" s="39"/>
      <c r="H13" s="41">
        <f>SUM(H11:H12)</f>
        <v>1</v>
      </c>
      <c r="I13" s="40"/>
      <c r="J13" s="40"/>
      <c r="K13" s="40">
        <f t="shared" ref="K13:P13" si="4">SUM(K11:K12)</f>
        <v>0</v>
      </c>
      <c r="L13" s="40">
        <f t="shared" si="4"/>
        <v>2</v>
      </c>
      <c r="M13" s="40">
        <f t="shared" si="4"/>
        <v>0</v>
      </c>
      <c r="N13" s="40">
        <f t="shared" si="4"/>
        <v>0</v>
      </c>
      <c r="O13" s="39">
        <f t="shared" si="4"/>
        <v>2</v>
      </c>
      <c r="P13" s="74">
        <f t="shared" si="4"/>
        <v>0</v>
      </c>
      <c r="Q13" s="74"/>
      <c r="R13" s="74"/>
      <c r="S13" s="74"/>
      <c r="T13" s="74"/>
      <c r="U13" s="74"/>
      <c r="V13" s="74"/>
      <c r="W13" s="74"/>
      <c r="X13" s="145">
        <f>SUM(X11:X12)</f>
        <v>0</v>
      </c>
      <c r="Y13" s="146"/>
      <c r="Z13" s="147">
        <f>SUM(Z11:Z12)</f>
        <v>0</v>
      </c>
    </row>
  </sheetData>
  <mergeCells count="4">
    <mergeCell ref="B7:C7"/>
    <mergeCell ref="D7:I7"/>
    <mergeCell ref="K8:O8"/>
    <mergeCell ref="P8:Z8"/>
  </mergeCells>
  <dataValidations count="2">
    <dataValidation type="date" allowBlank="1" showInputMessage="1" showErrorMessage="1" errorTitle="Fecha" error="La fecha debe corresponder a la vigencia 2023" sqref="I13:J13" xr:uid="{EF65769B-C7E2-4FE2-9151-1CA5EE567E13}">
      <formula1>44927</formula1>
      <formula2>45291</formula2>
    </dataValidation>
    <dataValidation type="list" allowBlank="1" showInputMessage="1" showErrorMessage="1" sqref="G11:G13" xr:uid="{43B15EFD-13E7-4EA5-8DAB-1E217C415CC2}">
      <formula1>"Número, Porcentaje"</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D02B-5CEC-4ECD-9C1B-57326DE16833}">
  <sheetPr>
    <tabColor theme="9" tint="0.79998168889431442"/>
  </sheetPr>
  <dimension ref="B6:AB21"/>
  <sheetViews>
    <sheetView showGridLines="0" zoomScaleNormal="100" zoomScaleSheetLayoutView="100" workbookViewId="0">
      <pane xSplit="1" ySplit="10" topLeftCell="B11" activePane="bottomRight" state="frozen"/>
      <selection activeCell="K11" sqref="K11"/>
      <selection pane="topRight" activeCell="K11" sqref="K11"/>
      <selection pane="bottomLeft" activeCell="K11" sqref="K11"/>
      <selection pane="bottomRight" activeCell="B11" sqref="B11"/>
    </sheetView>
  </sheetViews>
  <sheetFormatPr baseColWidth="10" defaultColWidth="11" defaultRowHeight="12.75" x14ac:dyDescent="0.2"/>
  <cols>
    <col min="1" max="1" width="2.625" style="38" customWidth="1"/>
    <col min="2" max="2" width="8.625" style="38" customWidth="1"/>
    <col min="3" max="4" width="20.625" style="38" customWidth="1"/>
    <col min="5" max="5" width="12" style="38" bestFit="1" customWidth="1"/>
    <col min="6" max="6" width="10.625" style="38" customWidth="1"/>
    <col min="7" max="7" width="8.875" style="38" bestFit="1" customWidth="1"/>
    <col min="8" max="8" width="8.625" style="38" bestFit="1" customWidth="1"/>
    <col min="9" max="9" width="10" style="38" bestFit="1" customWidth="1"/>
    <col min="10" max="10" width="9.125" style="38" bestFit="1" customWidth="1"/>
    <col min="11" max="11" width="4.625" style="38" customWidth="1"/>
    <col min="12" max="13" width="6.125" style="38" bestFit="1" customWidth="1"/>
    <col min="14" max="15" width="7" style="38" bestFit="1" customWidth="1"/>
    <col min="16" max="16" width="6.625" style="38" hidden="1" customWidth="1"/>
    <col min="17" max="17" width="40.625" style="38" hidden="1" customWidth="1"/>
    <col min="18" max="18" width="6.625" style="38" hidden="1" customWidth="1"/>
    <col min="19" max="19" width="40.625" style="38" hidden="1" customWidth="1"/>
    <col min="20" max="20" width="6.625" style="38" hidden="1" customWidth="1"/>
    <col min="21" max="21" width="29.375" style="38" hidden="1" customWidth="1"/>
    <col min="22" max="22" width="6.625" style="38" hidden="1" customWidth="1"/>
    <col min="23" max="23" width="40.625" style="38" hidden="1" customWidth="1"/>
    <col min="24" max="25" width="6.625" style="38" hidden="1" customWidth="1"/>
    <col min="26" max="26" width="7.875" style="38" hidden="1" customWidth="1"/>
    <col min="27" max="16384" width="11" style="38"/>
  </cols>
  <sheetData>
    <row r="6" spans="2:28" x14ac:dyDescent="0.2">
      <c r="B6" s="141" t="s">
        <v>375</v>
      </c>
      <c r="C6" s="141"/>
      <c r="D6" s="141"/>
      <c r="E6" s="141"/>
      <c r="F6" s="141"/>
      <c r="G6" s="141"/>
    </row>
    <row r="7" spans="2:28" x14ac:dyDescent="0.2">
      <c r="B7" s="345" t="s">
        <v>352</v>
      </c>
      <c r="C7" s="345"/>
      <c r="D7" s="493" t="s">
        <v>57</v>
      </c>
      <c r="E7" s="493"/>
      <c r="F7" s="493"/>
      <c r="G7" s="493"/>
      <c r="H7" s="493"/>
      <c r="I7" s="493"/>
      <c r="J7" s="37"/>
    </row>
    <row r="8" spans="2:28" ht="15" customHeight="1" x14ac:dyDescent="0.2">
      <c r="K8" s="342" t="s">
        <v>75</v>
      </c>
      <c r="L8" s="343"/>
      <c r="M8" s="343"/>
      <c r="N8" s="343"/>
      <c r="O8" s="344"/>
      <c r="P8" s="340" t="s">
        <v>319</v>
      </c>
      <c r="Q8" s="341"/>
      <c r="R8" s="341"/>
      <c r="S8" s="341"/>
      <c r="T8" s="341"/>
      <c r="U8" s="341"/>
      <c r="V8" s="341"/>
      <c r="W8" s="341"/>
      <c r="X8" s="341"/>
      <c r="Y8" s="341"/>
      <c r="Z8" s="341"/>
    </row>
    <row r="9" spans="2:28" x14ac:dyDescent="0.2">
      <c r="K9" s="142"/>
      <c r="L9" s="142"/>
      <c r="M9" s="142"/>
      <c r="N9" s="142"/>
      <c r="O9" s="142"/>
    </row>
    <row r="10" spans="2:28" ht="38.25" x14ac:dyDescent="0.2">
      <c r="B10" s="143" t="s">
        <v>62</v>
      </c>
      <c r="C10" s="143" t="s">
        <v>63</v>
      </c>
      <c r="D10" s="143" t="s">
        <v>64</v>
      </c>
      <c r="E10" s="143" t="s">
        <v>65</v>
      </c>
      <c r="F10" s="143" t="s">
        <v>66</v>
      </c>
      <c r="G10" s="143" t="s">
        <v>67</v>
      </c>
      <c r="H10" s="143" t="s">
        <v>98</v>
      </c>
      <c r="I10" s="143" t="s">
        <v>68</v>
      </c>
      <c r="J10" s="143" t="s">
        <v>69</v>
      </c>
      <c r="K10" s="143" t="s">
        <v>70</v>
      </c>
      <c r="L10" s="143" t="s">
        <v>71</v>
      </c>
      <c r="M10" s="143" t="s">
        <v>72</v>
      </c>
      <c r="N10" s="143" t="s">
        <v>73</v>
      </c>
      <c r="O10" s="143" t="s">
        <v>74</v>
      </c>
      <c r="P10" s="144" t="s">
        <v>302</v>
      </c>
      <c r="Q10" s="144" t="s">
        <v>95</v>
      </c>
      <c r="R10" s="144" t="s">
        <v>315</v>
      </c>
      <c r="S10" s="144" t="s">
        <v>95</v>
      </c>
      <c r="T10" s="144" t="s">
        <v>316</v>
      </c>
      <c r="U10" s="144" t="s">
        <v>95</v>
      </c>
      <c r="V10" s="144" t="s">
        <v>317</v>
      </c>
      <c r="W10" s="144" t="s">
        <v>95</v>
      </c>
      <c r="X10" s="144" t="s">
        <v>318</v>
      </c>
      <c r="Y10" s="144" t="s">
        <v>11</v>
      </c>
      <c r="Z10" s="144" t="s">
        <v>296</v>
      </c>
    </row>
    <row r="11" spans="2:28" ht="76.5" x14ac:dyDescent="0.2">
      <c r="B11" s="39">
        <v>1</v>
      </c>
      <c r="C11" s="46" t="s">
        <v>376</v>
      </c>
      <c r="D11" s="40" t="s">
        <v>383</v>
      </c>
      <c r="E11" s="40" t="s">
        <v>392</v>
      </c>
      <c r="F11" s="40" t="s">
        <v>393</v>
      </c>
      <c r="G11" s="39" t="s">
        <v>76</v>
      </c>
      <c r="H11" s="41">
        <f>1/10</f>
        <v>0.1</v>
      </c>
      <c r="I11" s="98">
        <v>45323</v>
      </c>
      <c r="J11" s="98">
        <v>45657</v>
      </c>
      <c r="K11" s="39">
        <v>0</v>
      </c>
      <c r="L11" s="39">
        <v>1</v>
      </c>
      <c r="M11" s="39">
        <v>0</v>
      </c>
      <c r="N11" s="39">
        <v>1</v>
      </c>
      <c r="O11" s="43">
        <f>SUM(K11:N11)</f>
        <v>2</v>
      </c>
      <c r="P11" s="55"/>
      <c r="Q11" s="55"/>
      <c r="R11" s="86"/>
      <c r="S11" s="86"/>
      <c r="T11" s="86"/>
      <c r="U11" s="86"/>
      <c r="V11" s="55"/>
      <c r="W11" s="55"/>
      <c r="X11" s="44">
        <f t="shared" ref="X11:X12" si="0">P11+R11+T11+V11</f>
        <v>0</v>
      </c>
      <c r="Y11" s="45">
        <f t="shared" ref="Y11:Y12" si="1">IFERROR(X11/O11,0)</f>
        <v>0</v>
      </c>
      <c r="Z11" s="45">
        <f t="shared" ref="Z11:Z12" si="2">Y11*H11</f>
        <v>0</v>
      </c>
      <c r="AB11" s="132"/>
    </row>
    <row r="12" spans="2:28" ht="51" x14ac:dyDescent="0.2">
      <c r="B12" s="39">
        <v>2</v>
      </c>
      <c r="C12" s="46" t="s">
        <v>395</v>
      </c>
      <c r="D12" s="40" t="s">
        <v>394</v>
      </c>
      <c r="E12" s="40" t="s">
        <v>396</v>
      </c>
      <c r="F12" s="40" t="s">
        <v>410</v>
      </c>
      <c r="G12" s="39" t="s">
        <v>76</v>
      </c>
      <c r="H12" s="41">
        <f t="shared" ref="H12:H20" si="3">1/10</f>
        <v>0.1</v>
      </c>
      <c r="I12" s="98">
        <v>45323</v>
      </c>
      <c r="J12" s="98">
        <v>45657</v>
      </c>
      <c r="K12" s="39">
        <v>1</v>
      </c>
      <c r="L12" s="39">
        <v>0</v>
      </c>
      <c r="M12" s="39">
        <v>1</v>
      </c>
      <c r="N12" s="39">
        <v>0</v>
      </c>
      <c r="O12" s="43">
        <f t="shared" ref="O12:O19" si="4">SUM(K12:N12)</f>
        <v>2</v>
      </c>
      <c r="P12" s="55"/>
      <c r="Q12" s="55"/>
      <c r="R12" s="86"/>
      <c r="S12" s="86"/>
      <c r="T12" s="86"/>
      <c r="U12" s="86"/>
      <c r="V12" s="55"/>
      <c r="W12" s="55"/>
      <c r="X12" s="44">
        <f t="shared" si="0"/>
        <v>0</v>
      </c>
      <c r="Y12" s="45">
        <f t="shared" si="1"/>
        <v>0</v>
      </c>
      <c r="Z12" s="45">
        <f t="shared" si="2"/>
        <v>0</v>
      </c>
      <c r="AB12" s="132"/>
    </row>
    <row r="13" spans="2:28" ht="51" x14ac:dyDescent="0.2">
      <c r="B13" s="39">
        <v>3</v>
      </c>
      <c r="C13" s="46" t="s">
        <v>377</v>
      </c>
      <c r="D13" s="40" t="s">
        <v>384</v>
      </c>
      <c r="E13" s="40" t="s">
        <v>399</v>
      </c>
      <c r="F13" s="40" t="s">
        <v>411</v>
      </c>
      <c r="G13" s="39" t="s">
        <v>76</v>
      </c>
      <c r="H13" s="41">
        <f t="shared" si="3"/>
        <v>0.1</v>
      </c>
      <c r="I13" s="98">
        <v>45323</v>
      </c>
      <c r="J13" s="98">
        <v>45657</v>
      </c>
      <c r="K13" s="39">
        <v>0</v>
      </c>
      <c r="L13" s="39">
        <v>1</v>
      </c>
      <c r="M13" s="39">
        <v>0</v>
      </c>
      <c r="N13" s="39">
        <v>0</v>
      </c>
      <c r="O13" s="43">
        <f t="shared" si="4"/>
        <v>1</v>
      </c>
      <c r="P13" s="55"/>
      <c r="Q13" s="55"/>
      <c r="R13" s="86"/>
      <c r="S13" s="86"/>
      <c r="T13" s="86"/>
      <c r="U13" s="86"/>
      <c r="V13" s="55"/>
      <c r="W13" s="55"/>
      <c r="X13" s="44"/>
      <c r="Y13" s="45"/>
      <c r="Z13" s="45"/>
      <c r="AB13" s="132"/>
    </row>
    <row r="14" spans="2:28" ht="51" x14ac:dyDescent="0.2">
      <c r="B14" s="39">
        <v>4</v>
      </c>
      <c r="C14" s="46" t="s">
        <v>378</v>
      </c>
      <c r="D14" s="40" t="s">
        <v>385</v>
      </c>
      <c r="E14" s="40" t="s">
        <v>408</v>
      </c>
      <c r="F14" s="40" t="s">
        <v>367</v>
      </c>
      <c r="G14" s="39" t="s">
        <v>76</v>
      </c>
      <c r="H14" s="41">
        <f t="shared" si="3"/>
        <v>0.1</v>
      </c>
      <c r="I14" s="98">
        <v>45323</v>
      </c>
      <c r="J14" s="98">
        <v>45657</v>
      </c>
      <c r="K14" s="39">
        <v>0</v>
      </c>
      <c r="L14" s="39">
        <v>1</v>
      </c>
      <c r="M14" s="39">
        <v>0</v>
      </c>
      <c r="N14" s="39">
        <v>0</v>
      </c>
      <c r="O14" s="43">
        <f t="shared" si="4"/>
        <v>1</v>
      </c>
      <c r="P14" s="55"/>
      <c r="Q14" s="55"/>
      <c r="R14" s="86"/>
      <c r="S14" s="86"/>
      <c r="T14" s="86"/>
      <c r="U14" s="86"/>
      <c r="V14" s="55"/>
      <c r="W14" s="55"/>
      <c r="X14" s="44"/>
      <c r="Y14" s="45"/>
      <c r="Z14" s="45"/>
      <c r="AB14" s="132"/>
    </row>
    <row r="15" spans="2:28" ht="63.75" x14ac:dyDescent="0.2">
      <c r="B15" s="39">
        <v>5</v>
      </c>
      <c r="C15" s="46" t="s">
        <v>379</v>
      </c>
      <c r="D15" s="40" t="s">
        <v>397</v>
      </c>
      <c r="E15" s="40" t="s">
        <v>398</v>
      </c>
      <c r="F15" s="40" t="s">
        <v>367</v>
      </c>
      <c r="G15" s="39" t="s">
        <v>76</v>
      </c>
      <c r="H15" s="41">
        <f t="shared" si="3"/>
        <v>0.1</v>
      </c>
      <c r="I15" s="98">
        <v>45323</v>
      </c>
      <c r="J15" s="98">
        <v>45657</v>
      </c>
      <c r="K15" s="39">
        <v>0</v>
      </c>
      <c r="L15" s="39">
        <v>1</v>
      </c>
      <c r="M15" s="39">
        <v>0</v>
      </c>
      <c r="N15" s="39">
        <v>1</v>
      </c>
      <c r="O15" s="43">
        <f t="shared" si="4"/>
        <v>2</v>
      </c>
      <c r="P15" s="55"/>
      <c r="Q15" s="55"/>
      <c r="R15" s="86"/>
      <c r="S15" s="86"/>
      <c r="T15" s="86"/>
      <c r="U15" s="86"/>
      <c r="V15" s="55"/>
      <c r="W15" s="55"/>
      <c r="X15" s="44"/>
      <c r="Y15" s="45"/>
      <c r="Z15" s="45"/>
      <c r="AB15" s="132"/>
    </row>
    <row r="16" spans="2:28" ht="36" customHeight="1" x14ac:dyDescent="0.2">
      <c r="B16" s="39">
        <v>6</v>
      </c>
      <c r="C16" s="46" t="s">
        <v>380</v>
      </c>
      <c r="D16" s="40" t="s">
        <v>400</v>
      </c>
      <c r="E16" s="40" t="s">
        <v>399</v>
      </c>
      <c r="F16" s="40" t="s">
        <v>367</v>
      </c>
      <c r="G16" s="39" t="s">
        <v>76</v>
      </c>
      <c r="H16" s="41">
        <f t="shared" si="3"/>
        <v>0.1</v>
      </c>
      <c r="I16" s="98">
        <v>45323</v>
      </c>
      <c r="J16" s="98">
        <v>45657</v>
      </c>
      <c r="K16" s="39">
        <v>0</v>
      </c>
      <c r="L16" s="39">
        <v>0</v>
      </c>
      <c r="M16" s="39">
        <v>0</v>
      </c>
      <c r="N16" s="39">
        <v>1</v>
      </c>
      <c r="O16" s="43">
        <f t="shared" si="4"/>
        <v>1</v>
      </c>
      <c r="P16" s="55"/>
      <c r="Q16" s="55"/>
      <c r="R16" s="86"/>
      <c r="S16" s="86"/>
      <c r="T16" s="86"/>
      <c r="U16" s="86"/>
      <c r="V16" s="55"/>
      <c r="W16" s="55"/>
      <c r="X16" s="44"/>
      <c r="Y16" s="45"/>
      <c r="Z16" s="45"/>
      <c r="AB16" s="132"/>
    </row>
    <row r="17" spans="2:28" ht="76.5" x14ac:dyDescent="0.2">
      <c r="B17" s="39">
        <v>7</v>
      </c>
      <c r="C17" s="46" t="s">
        <v>381</v>
      </c>
      <c r="D17" s="40" t="s">
        <v>386</v>
      </c>
      <c r="E17" s="40" t="s">
        <v>409</v>
      </c>
      <c r="F17" s="40" t="s">
        <v>367</v>
      </c>
      <c r="G17" s="39" t="s">
        <v>76</v>
      </c>
      <c r="H17" s="41">
        <f t="shared" si="3"/>
        <v>0.1</v>
      </c>
      <c r="I17" s="98">
        <v>45323</v>
      </c>
      <c r="J17" s="98">
        <v>45657</v>
      </c>
      <c r="K17" s="39">
        <v>0</v>
      </c>
      <c r="L17" s="39">
        <v>0</v>
      </c>
      <c r="M17" s="39">
        <v>0</v>
      </c>
      <c r="N17" s="39">
        <v>1</v>
      </c>
      <c r="O17" s="43">
        <f t="shared" si="4"/>
        <v>1</v>
      </c>
      <c r="P17" s="55"/>
      <c r="Q17" s="55"/>
      <c r="R17" s="86"/>
      <c r="S17" s="86"/>
      <c r="T17" s="86"/>
      <c r="U17" s="86"/>
      <c r="V17" s="55"/>
      <c r="W17" s="55"/>
      <c r="X17" s="44"/>
      <c r="Y17" s="45"/>
      <c r="Z17" s="45"/>
      <c r="AB17" s="132"/>
    </row>
    <row r="18" spans="2:28" ht="76.5" x14ac:dyDescent="0.2">
      <c r="B18" s="39">
        <v>8</v>
      </c>
      <c r="C18" s="46" t="s">
        <v>401</v>
      </c>
      <c r="D18" s="40" t="s">
        <v>402</v>
      </c>
      <c r="E18" s="40" t="s">
        <v>403</v>
      </c>
      <c r="F18" s="40" t="s">
        <v>367</v>
      </c>
      <c r="G18" s="39" t="s">
        <v>76</v>
      </c>
      <c r="H18" s="41">
        <f t="shared" si="3"/>
        <v>0.1</v>
      </c>
      <c r="I18" s="98">
        <v>45323</v>
      </c>
      <c r="J18" s="98">
        <v>45657</v>
      </c>
      <c r="K18" s="39">
        <v>0</v>
      </c>
      <c r="L18" s="39">
        <v>0</v>
      </c>
      <c r="M18" s="39">
        <v>0</v>
      </c>
      <c r="N18" s="39">
        <v>1</v>
      </c>
      <c r="O18" s="43">
        <f t="shared" si="4"/>
        <v>1</v>
      </c>
      <c r="P18" s="55"/>
      <c r="Q18" s="55"/>
      <c r="R18" s="86"/>
      <c r="S18" s="86"/>
      <c r="T18" s="86"/>
      <c r="U18" s="86"/>
      <c r="V18" s="55"/>
      <c r="W18" s="55"/>
      <c r="X18" s="44"/>
      <c r="Y18" s="45"/>
      <c r="Z18" s="45"/>
      <c r="AB18" s="132"/>
    </row>
    <row r="19" spans="2:28" ht="51" x14ac:dyDescent="0.2">
      <c r="B19" s="39">
        <v>9</v>
      </c>
      <c r="C19" s="46" t="s">
        <v>404</v>
      </c>
      <c r="D19" s="40" t="s">
        <v>387</v>
      </c>
      <c r="E19" s="40" t="s">
        <v>403</v>
      </c>
      <c r="F19" s="40" t="s">
        <v>367</v>
      </c>
      <c r="G19" s="39" t="s">
        <v>76</v>
      </c>
      <c r="H19" s="41">
        <f t="shared" si="3"/>
        <v>0.1</v>
      </c>
      <c r="I19" s="98">
        <v>45323</v>
      </c>
      <c r="J19" s="98">
        <v>45657</v>
      </c>
      <c r="K19" s="39">
        <v>0</v>
      </c>
      <c r="L19" s="39">
        <v>0</v>
      </c>
      <c r="M19" s="39">
        <v>1</v>
      </c>
      <c r="N19" s="39">
        <v>0</v>
      </c>
      <c r="O19" s="43">
        <f t="shared" si="4"/>
        <v>1</v>
      </c>
      <c r="P19" s="55"/>
      <c r="Q19" s="55"/>
      <c r="R19" s="86"/>
      <c r="S19" s="86"/>
      <c r="T19" s="86"/>
      <c r="U19" s="86"/>
      <c r="V19" s="55"/>
      <c r="W19" s="55"/>
      <c r="X19" s="44"/>
      <c r="Y19" s="45"/>
      <c r="Z19" s="45"/>
      <c r="AB19" s="132"/>
    </row>
    <row r="20" spans="2:28" ht="76.5" x14ac:dyDescent="0.2">
      <c r="B20" s="39">
        <v>10</v>
      </c>
      <c r="C20" s="46" t="s">
        <v>382</v>
      </c>
      <c r="D20" s="40" t="s">
        <v>407</v>
      </c>
      <c r="E20" s="40" t="s">
        <v>371</v>
      </c>
      <c r="F20" s="40" t="s">
        <v>367</v>
      </c>
      <c r="G20" s="39" t="s">
        <v>76</v>
      </c>
      <c r="H20" s="41">
        <f t="shared" si="3"/>
        <v>0.1</v>
      </c>
      <c r="I20" s="98">
        <v>45323</v>
      </c>
      <c r="J20" s="98">
        <v>45657</v>
      </c>
      <c r="K20" s="39">
        <v>1</v>
      </c>
      <c r="L20" s="39">
        <v>0</v>
      </c>
      <c r="M20" s="39">
        <v>0</v>
      </c>
      <c r="N20" s="39">
        <v>0</v>
      </c>
      <c r="O20" s="43">
        <v>1</v>
      </c>
      <c r="P20" s="55"/>
      <c r="Q20" s="55"/>
      <c r="R20" s="86"/>
      <c r="S20" s="86"/>
      <c r="T20" s="86"/>
      <c r="U20" s="86"/>
      <c r="V20" s="55"/>
      <c r="W20" s="55"/>
      <c r="X20" s="44"/>
      <c r="Y20" s="45"/>
      <c r="Z20" s="45"/>
      <c r="AB20" s="132"/>
    </row>
    <row r="21" spans="2:28" x14ac:dyDescent="0.2">
      <c r="B21" s="40"/>
      <c r="C21" s="46"/>
      <c r="D21" s="46"/>
      <c r="E21" s="40"/>
      <c r="F21" s="40"/>
      <c r="G21" s="39"/>
      <c r="H21" s="41"/>
      <c r="I21" s="40"/>
      <c r="J21" s="40"/>
      <c r="K21" s="40">
        <f t="shared" ref="K21:P21" si="5">SUM(K11:K20)</f>
        <v>2</v>
      </c>
      <c r="L21" s="40">
        <f t="shared" si="5"/>
        <v>4</v>
      </c>
      <c r="M21" s="40">
        <f t="shared" si="5"/>
        <v>2</v>
      </c>
      <c r="N21" s="40">
        <f t="shared" si="5"/>
        <v>5</v>
      </c>
      <c r="O21" s="39">
        <f t="shared" si="5"/>
        <v>13</v>
      </c>
      <c r="P21" s="74">
        <f t="shared" si="5"/>
        <v>0</v>
      </c>
      <c r="Q21" s="74"/>
      <c r="R21" s="74"/>
      <c r="S21" s="74"/>
      <c r="T21" s="74"/>
      <c r="U21" s="74"/>
      <c r="V21" s="74"/>
      <c r="W21" s="74"/>
      <c r="X21" s="145">
        <f>SUM(X11:X20)</f>
        <v>0</v>
      </c>
      <c r="Y21" s="146"/>
      <c r="Z21" s="147">
        <f>SUM(Z11:Z20)</f>
        <v>0</v>
      </c>
    </row>
  </sheetData>
  <mergeCells count="4">
    <mergeCell ref="B7:C7"/>
    <mergeCell ref="D7:I7"/>
    <mergeCell ref="K8:O8"/>
    <mergeCell ref="P8:Z8"/>
  </mergeCells>
  <dataValidations count="2">
    <dataValidation type="date" allowBlank="1" showInputMessage="1" showErrorMessage="1" errorTitle="Fecha" error="La fecha debe corresponder a la vigencia 2023" sqref="I21:J21" xr:uid="{87F06B7A-B436-4DA7-B54A-10C3E991C81D}">
      <formula1>44927</formula1>
      <formula2>45291</formula2>
    </dataValidation>
    <dataValidation type="list" allowBlank="1" showInputMessage="1" showErrorMessage="1" sqref="G11:G21" xr:uid="{9FF02251-BD02-4902-9D38-F2C181B11882}">
      <formula1>"Número, Porcentaje"</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B6:Z15"/>
  <sheetViews>
    <sheetView showGridLines="0" zoomScaleNormal="100" workbookViewId="0">
      <selection activeCell="L29" sqref="L29"/>
    </sheetView>
  </sheetViews>
  <sheetFormatPr baseColWidth="10" defaultColWidth="11" defaultRowHeight="15" x14ac:dyDescent="0.25"/>
  <cols>
    <col min="1" max="1" width="3.125" style="2" customWidth="1"/>
    <col min="2" max="2" width="8.625" style="2" customWidth="1"/>
    <col min="3" max="7" width="17.625" style="2" customWidth="1"/>
    <col min="8" max="10" width="11" style="2"/>
    <col min="11" max="20" width="6.875" style="2" customWidth="1"/>
    <col min="21" max="16384" width="11" style="2"/>
  </cols>
  <sheetData>
    <row r="6" spans="2:26" ht="15.75" x14ac:dyDescent="0.25">
      <c r="B6" s="497" t="s">
        <v>60</v>
      </c>
      <c r="C6" s="497"/>
      <c r="D6" s="497"/>
      <c r="E6" s="497"/>
      <c r="F6" s="497"/>
      <c r="G6" s="497"/>
    </row>
    <row r="7" spans="2:26" x14ac:dyDescent="0.25">
      <c r="B7" s="498" t="s">
        <v>32</v>
      </c>
      <c r="C7" s="498"/>
      <c r="D7" s="500"/>
      <c r="E7" s="500"/>
      <c r="F7" s="500"/>
      <c r="G7" s="500"/>
      <c r="H7" s="500"/>
      <c r="I7" s="500"/>
      <c r="J7" s="13"/>
    </row>
    <row r="8" spans="2:26" ht="15" customHeight="1" x14ac:dyDescent="0.25">
      <c r="B8" s="498" t="s">
        <v>12</v>
      </c>
      <c r="C8" s="498"/>
      <c r="D8" s="499" t="s">
        <v>61</v>
      </c>
      <c r="E8" s="499"/>
      <c r="F8" s="499"/>
      <c r="G8" s="499"/>
      <c r="H8" s="499"/>
      <c r="I8" s="499"/>
      <c r="J8" s="14"/>
    </row>
    <row r="9" spans="2:26" x14ac:dyDescent="0.25">
      <c r="B9" s="10"/>
      <c r="C9" s="10"/>
      <c r="D9" s="10"/>
      <c r="E9" s="10"/>
      <c r="F9" s="10"/>
      <c r="G9" s="10"/>
      <c r="K9" s="494" t="s">
        <v>75</v>
      </c>
      <c r="L9" s="495"/>
      <c r="M9" s="495"/>
      <c r="N9" s="495"/>
      <c r="O9" s="496"/>
      <c r="P9" s="494" t="s">
        <v>90</v>
      </c>
      <c r="Q9" s="495"/>
      <c r="R9" s="495"/>
      <c r="S9" s="495"/>
      <c r="T9" s="496"/>
      <c r="U9" s="494" t="s">
        <v>95</v>
      </c>
      <c r="V9" s="495"/>
      <c r="W9" s="495"/>
      <c r="X9" s="495"/>
      <c r="Y9" s="496"/>
    </row>
    <row r="10" spans="2:26" x14ac:dyDescent="0.25">
      <c r="B10" s="10"/>
      <c r="C10" s="10"/>
      <c r="D10" s="10"/>
      <c r="E10" s="10"/>
      <c r="F10" s="10"/>
      <c r="G10" s="10"/>
      <c r="K10" s="12"/>
      <c r="L10" s="12"/>
      <c r="M10" s="12"/>
      <c r="N10" s="12"/>
      <c r="O10" s="12"/>
    </row>
    <row r="11" spans="2:26" ht="38.25" x14ac:dyDescent="0.25">
      <c r="B11" s="9" t="s">
        <v>62</v>
      </c>
      <c r="C11" s="6" t="s">
        <v>63</v>
      </c>
      <c r="D11" s="6" t="s">
        <v>64</v>
      </c>
      <c r="E11" s="7" t="s">
        <v>65</v>
      </c>
      <c r="F11" s="7" t="s">
        <v>66</v>
      </c>
      <c r="G11" s="7" t="s">
        <v>67</v>
      </c>
      <c r="H11" s="9" t="s">
        <v>97</v>
      </c>
      <c r="I11" s="9" t="s">
        <v>68</v>
      </c>
      <c r="J11" s="9" t="s">
        <v>69</v>
      </c>
      <c r="K11" s="9" t="s">
        <v>70</v>
      </c>
      <c r="L11" s="9" t="s">
        <v>71</v>
      </c>
      <c r="M11" s="9" t="s">
        <v>72</v>
      </c>
      <c r="N11" s="9" t="s">
        <v>73</v>
      </c>
      <c r="O11" s="9" t="s">
        <v>74</v>
      </c>
      <c r="P11" s="9" t="s">
        <v>86</v>
      </c>
      <c r="Q11" s="9" t="s">
        <v>87</v>
      </c>
      <c r="R11" s="9" t="s">
        <v>88</v>
      </c>
      <c r="S11" s="9" t="s">
        <v>89</v>
      </c>
      <c r="T11" s="9" t="s">
        <v>85</v>
      </c>
      <c r="U11" s="9" t="s">
        <v>91</v>
      </c>
      <c r="V11" s="9" t="s">
        <v>92</v>
      </c>
      <c r="W11" s="9" t="s">
        <v>93</v>
      </c>
      <c r="X11" s="9" t="s">
        <v>94</v>
      </c>
      <c r="Y11" s="9" t="s">
        <v>11</v>
      </c>
      <c r="Z11" s="9" t="s">
        <v>96</v>
      </c>
    </row>
    <row r="12" spans="2:26" ht="38.25" x14ac:dyDescent="0.25">
      <c r="B12" s="8">
        <v>1</v>
      </c>
      <c r="C12" s="3" t="s">
        <v>103</v>
      </c>
      <c r="D12" s="3" t="s">
        <v>106</v>
      </c>
      <c r="E12" s="4" t="s">
        <v>105</v>
      </c>
      <c r="F12" s="5" t="s">
        <v>104</v>
      </c>
      <c r="G12" s="15" t="s">
        <v>76</v>
      </c>
      <c r="H12" s="22">
        <v>14.285714285714285</v>
      </c>
      <c r="I12" s="18">
        <v>44927</v>
      </c>
      <c r="J12" s="18">
        <v>45291</v>
      </c>
      <c r="K12" s="11">
        <v>16</v>
      </c>
      <c r="L12" s="11">
        <v>0</v>
      </c>
      <c r="M12" s="11">
        <v>0</v>
      </c>
      <c r="N12" s="11">
        <v>1</v>
      </c>
      <c r="O12" s="23">
        <v>17</v>
      </c>
      <c r="P12" s="24">
        <v>10</v>
      </c>
      <c r="Q12" s="24"/>
      <c r="R12" s="24"/>
      <c r="S12" s="24"/>
      <c r="T12" s="19">
        <f>SUM(Tabla2[[ I TRIM 
avance]:[IV TRIM 
avance]])</f>
        <v>10</v>
      </c>
      <c r="U12" s="16"/>
      <c r="V12" s="16"/>
      <c r="W12" s="16"/>
      <c r="X12" s="16"/>
      <c r="Y12" s="20">
        <f>IFERROR((Tabla2[Avance total Año]/Tabla2[Total Año]*100),"0.00")</f>
        <v>58.82352941176471</v>
      </c>
      <c r="Z12" s="21">
        <f>IFERROR((Tabla2[Cumplimiento (%)]*Tabla2[Ponderador]/100),"0.00")</f>
        <v>8.4033613445378155</v>
      </c>
    </row>
    <row r="14" spans="2:26" x14ac:dyDescent="0.25">
      <c r="G14" s="17"/>
    </row>
    <row r="15" spans="2:26" x14ac:dyDescent="0.25">
      <c r="G15" s="17"/>
    </row>
  </sheetData>
  <mergeCells count="8">
    <mergeCell ref="P9:T9"/>
    <mergeCell ref="U9:Y9"/>
    <mergeCell ref="K9:O9"/>
    <mergeCell ref="B6:G6"/>
    <mergeCell ref="B8:C8"/>
    <mergeCell ref="B7:C7"/>
    <mergeCell ref="D8:I8"/>
    <mergeCell ref="D7:I7"/>
  </mergeCells>
  <dataValidations count="3">
    <dataValidation type="list" allowBlank="1" showInputMessage="1" showErrorMessage="1" sqref="G12" xr:uid="{00000000-0002-0000-0C00-000000000000}">
      <formula1>"Número, Porcentaje"</formula1>
    </dataValidation>
    <dataValidation type="date" allowBlank="1" showInputMessage="1" showErrorMessage="1" errorTitle="Fecha" error="La fecha debe corresponder a la vigencia 2023" sqref="I12:J12" xr:uid="{00000000-0002-0000-0C00-000001000000}">
      <formula1>44927</formula1>
      <formula2>45291</formula2>
    </dataValidation>
    <dataValidation type="whole" allowBlank="1" showInputMessage="1" showErrorMessage="1" errorTitle="Número" error="Debe ser un número entero" sqref="H12" xr:uid="{00000000-0002-0000-0C00-000002000000}">
      <formula1>1</formula1>
      <formula2>100</formula2>
    </dataValidation>
  </dataValidations>
  <pageMargins left="0.7" right="0.7" top="0.75" bottom="0.75" header="0.3" footer="0.3"/>
  <pageSetup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3:B66"/>
  <sheetViews>
    <sheetView topLeftCell="A11" workbookViewId="0">
      <selection activeCell="D16" sqref="D16"/>
    </sheetView>
  </sheetViews>
  <sheetFormatPr baseColWidth="10" defaultColWidth="11" defaultRowHeight="15" x14ac:dyDescent="0.25"/>
  <cols>
    <col min="1" max="1" width="25.125" style="28" customWidth="1"/>
    <col min="2" max="2" width="39.125" style="28" customWidth="1"/>
    <col min="3" max="16384" width="11" style="28"/>
  </cols>
  <sheetData>
    <row r="3" spans="1:1" x14ac:dyDescent="0.25">
      <c r="A3" s="35" t="s">
        <v>84</v>
      </c>
    </row>
    <row r="4" spans="1:1" x14ac:dyDescent="0.25">
      <c r="A4" s="34" t="s">
        <v>77</v>
      </c>
    </row>
    <row r="5" spans="1:1" x14ac:dyDescent="0.25">
      <c r="A5" s="34" t="s">
        <v>78</v>
      </c>
    </row>
    <row r="6" spans="1:1" x14ac:dyDescent="0.25">
      <c r="A6" s="34" t="s">
        <v>79</v>
      </c>
    </row>
    <row r="7" spans="1:1" x14ac:dyDescent="0.25">
      <c r="A7" s="34" t="s">
        <v>80</v>
      </c>
    </row>
    <row r="8" spans="1:1" x14ac:dyDescent="0.25">
      <c r="A8" s="34" t="s">
        <v>81</v>
      </c>
    </row>
    <row r="9" spans="1:1" x14ac:dyDescent="0.25">
      <c r="A9" s="34" t="s">
        <v>82</v>
      </c>
    </row>
    <row r="10" spans="1:1" x14ac:dyDescent="0.25">
      <c r="A10" s="34" t="s">
        <v>83</v>
      </c>
    </row>
    <row r="14" spans="1:1" x14ac:dyDescent="0.25">
      <c r="A14" s="33" t="s">
        <v>13</v>
      </c>
    </row>
    <row r="15" spans="1:1" x14ac:dyDescent="0.25">
      <c r="A15" s="34" t="s">
        <v>14</v>
      </c>
    </row>
    <row r="16" spans="1:1" x14ac:dyDescent="0.25">
      <c r="A16" s="34" t="s">
        <v>15</v>
      </c>
    </row>
    <row r="17" spans="1:1" x14ac:dyDescent="0.25">
      <c r="A17" s="279" t="s">
        <v>611</v>
      </c>
    </row>
    <row r="18" spans="1:1" x14ac:dyDescent="0.25">
      <c r="A18" s="34" t="s">
        <v>17</v>
      </c>
    </row>
    <row r="19" spans="1:1" x14ac:dyDescent="0.25">
      <c r="A19" s="34" t="s">
        <v>18</v>
      </c>
    </row>
    <row r="20" spans="1:1" x14ac:dyDescent="0.25">
      <c r="A20" s="34" t="s">
        <v>19</v>
      </c>
    </row>
    <row r="21" spans="1:1" x14ac:dyDescent="0.25">
      <c r="A21" s="34" t="s">
        <v>20</v>
      </c>
    </row>
    <row r="22" spans="1:1" x14ac:dyDescent="0.25">
      <c r="A22" s="34" t="s">
        <v>21</v>
      </c>
    </row>
    <row r="23" spans="1:1" x14ac:dyDescent="0.25">
      <c r="A23" s="34" t="s">
        <v>22</v>
      </c>
    </row>
    <row r="24" spans="1:1" x14ac:dyDescent="0.25">
      <c r="A24" s="34" t="s">
        <v>260</v>
      </c>
    </row>
    <row r="25" spans="1:1" x14ac:dyDescent="0.25">
      <c r="A25" s="34" t="s">
        <v>261</v>
      </c>
    </row>
    <row r="26" spans="1:1" x14ac:dyDescent="0.25">
      <c r="A26" s="34" t="s">
        <v>262</v>
      </c>
    </row>
    <row r="27" spans="1:1" x14ac:dyDescent="0.25">
      <c r="A27" s="34" t="s">
        <v>263</v>
      </c>
    </row>
    <row r="28" spans="1:1" x14ac:dyDescent="0.25">
      <c r="A28" s="34" t="s">
        <v>23</v>
      </c>
    </row>
    <row r="29" spans="1:1" x14ac:dyDescent="0.25">
      <c r="A29" s="34" t="s">
        <v>264</v>
      </c>
    </row>
    <row r="30" spans="1:1" x14ac:dyDescent="0.25">
      <c r="A30" s="34" t="s">
        <v>265</v>
      </c>
    </row>
    <row r="31" spans="1:1" x14ac:dyDescent="0.25">
      <c r="A31" s="34" t="s">
        <v>266</v>
      </c>
    </row>
    <row r="32" spans="1:1" x14ac:dyDescent="0.25">
      <c r="A32" s="34" t="s">
        <v>267</v>
      </c>
    </row>
    <row r="33" spans="1:1" x14ac:dyDescent="0.25">
      <c r="A33" s="34" t="s">
        <v>268</v>
      </c>
    </row>
    <row r="37" spans="1:1" x14ac:dyDescent="0.25">
      <c r="A37" s="1" t="s">
        <v>30</v>
      </c>
    </row>
    <row r="38" spans="1:1" x14ac:dyDescent="0.25">
      <c r="A38" s="1" t="s">
        <v>31</v>
      </c>
    </row>
    <row r="40" spans="1:1" x14ac:dyDescent="0.25">
      <c r="A40" s="1" t="s">
        <v>24</v>
      </c>
    </row>
    <row r="41" spans="1:1" x14ac:dyDescent="0.25">
      <c r="A41" s="28" t="s">
        <v>28</v>
      </c>
    </row>
    <row r="42" spans="1:1" x14ac:dyDescent="0.25">
      <c r="A42" s="28" t="s">
        <v>25</v>
      </c>
    </row>
    <row r="43" spans="1:1" x14ac:dyDescent="0.25">
      <c r="A43" s="28" t="s">
        <v>26</v>
      </c>
    </row>
    <row r="44" spans="1:1" x14ac:dyDescent="0.25">
      <c r="A44" s="28" t="s">
        <v>29</v>
      </c>
    </row>
    <row r="45" spans="1:1" x14ac:dyDescent="0.25">
      <c r="A45" s="28" t="s">
        <v>27</v>
      </c>
    </row>
    <row r="49" spans="1:2" x14ac:dyDescent="0.25">
      <c r="A49" s="31" t="s">
        <v>234</v>
      </c>
      <c r="B49" s="31" t="s">
        <v>235</v>
      </c>
    </row>
    <row r="50" spans="1:2" x14ac:dyDescent="0.25">
      <c r="A50" s="501" t="s">
        <v>236</v>
      </c>
      <c r="B50" s="29" t="s">
        <v>237</v>
      </c>
    </row>
    <row r="51" spans="1:2" x14ac:dyDescent="0.25">
      <c r="A51" s="501"/>
      <c r="B51" s="29" t="s">
        <v>238</v>
      </c>
    </row>
    <row r="52" spans="1:2" x14ac:dyDescent="0.25">
      <c r="A52" s="503" t="s">
        <v>257</v>
      </c>
      <c r="B52" s="32" t="s">
        <v>239</v>
      </c>
    </row>
    <row r="53" spans="1:2" ht="30" x14ac:dyDescent="0.25">
      <c r="A53" s="504"/>
      <c r="B53" s="29" t="s">
        <v>240</v>
      </c>
    </row>
    <row r="54" spans="1:2" ht="30" x14ac:dyDescent="0.25">
      <c r="A54" s="505" t="s">
        <v>258</v>
      </c>
      <c r="B54" s="29" t="s">
        <v>241</v>
      </c>
    </row>
    <row r="55" spans="1:2" x14ac:dyDescent="0.25">
      <c r="A55" s="506"/>
      <c r="B55" s="29" t="s">
        <v>242</v>
      </c>
    </row>
    <row r="56" spans="1:2" x14ac:dyDescent="0.25">
      <c r="A56" s="506"/>
      <c r="B56" s="29" t="s">
        <v>243</v>
      </c>
    </row>
    <row r="57" spans="1:2" x14ac:dyDescent="0.25">
      <c r="A57" s="506"/>
      <c r="B57" s="29" t="s">
        <v>244</v>
      </c>
    </row>
    <row r="58" spans="1:2" x14ac:dyDescent="0.25">
      <c r="A58" s="506"/>
      <c r="B58" s="29" t="s">
        <v>245</v>
      </c>
    </row>
    <row r="59" spans="1:2" x14ac:dyDescent="0.25">
      <c r="A59" s="506"/>
      <c r="B59" s="29" t="s">
        <v>246</v>
      </c>
    </row>
    <row r="60" spans="1:2" x14ac:dyDescent="0.25">
      <c r="A60" s="506"/>
      <c r="B60" s="29" t="s">
        <v>247</v>
      </c>
    </row>
    <row r="61" spans="1:2" x14ac:dyDescent="0.25">
      <c r="A61" s="507"/>
      <c r="B61" s="29" t="s">
        <v>248</v>
      </c>
    </row>
    <row r="62" spans="1:2" ht="30" x14ac:dyDescent="0.25">
      <c r="A62" s="30" t="s">
        <v>249</v>
      </c>
      <c r="B62" s="29" t="s">
        <v>250</v>
      </c>
    </row>
    <row r="63" spans="1:2" x14ac:dyDescent="0.25">
      <c r="A63" s="502" t="s">
        <v>251</v>
      </c>
      <c r="B63" s="29" t="s">
        <v>252</v>
      </c>
    </row>
    <row r="64" spans="1:2" ht="30" x14ac:dyDescent="0.25">
      <c r="A64" s="502"/>
      <c r="B64" s="29" t="s">
        <v>253</v>
      </c>
    </row>
    <row r="65" spans="1:2" ht="30" x14ac:dyDescent="0.25">
      <c r="A65" s="30" t="s">
        <v>259</v>
      </c>
      <c r="B65" s="29" t="s">
        <v>254</v>
      </c>
    </row>
    <row r="66" spans="1:2" x14ac:dyDescent="0.25">
      <c r="A66" s="30" t="s">
        <v>255</v>
      </c>
      <c r="B66" s="29" t="s">
        <v>256</v>
      </c>
    </row>
  </sheetData>
  <mergeCells count="4">
    <mergeCell ref="A50:A51"/>
    <mergeCell ref="A63:A64"/>
    <mergeCell ref="A52:A53"/>
    <mergeCell ref="A54:A6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4"/>
    <pageSetUpPr fitToPage="1"/>
  </sheetPr>
  <dimension ref="A3:AD23"/>
  <sheetViews>
    <sheetView showGridLines="0" zoomScaleNormal="100" zoomScaleSheetLayoutView="100" workbookViewId="0">
      <pane ySplit="7" topLeftCell="A8" activePane="bottomLeft" state="frozen"/>
      <selection pane="bottomLeft" activeCell="AD3" sqref="AD3"/>
    </sheetView>
  </sheetViews>
  <sheetFormatPr baseColWidth="10" defaultColWidth="11" defaultRowHeight="12.75" x14ac:dyDescent="0.2"/>
  <cols>
    <col min="1" max="1" width="1.875" style="38" customWidth="1"/>
    <col min="2" max="6" width="17.125" style="38" customWidth="1"/>
    <col min="7" max="7" width="16.125" style="38" customWidth="1"/>
    <col min="8" max="8" width="18.75" style="38" customWidth="1"/>
    <col min="9" max="9" width="17.125" style="38" customWidth="1"/>
    <col min="10" max="10" width="3.875" style="38" customWidth="1"/>
    <col min="11" max="11" width="27.375" style="38" customWidth="1"/>
    <col min="12" max="12" width="18.25" style="38" customWidth="1"/>
    <col min="13" max="13" width="17.125" style="38" customWidth="1"/>
    <col min="14" max="14" width="17.25" style="38" customWidth="1"/>
    <col min="15" max="15" width="10.125" style="38" bestFit="1" customWidth="1"/>
    <col min="16" max="16" width="9.25" style="38" customWidth="1"/>
    <col min="17" max="17" width="7" style="38" bestFit="1" customWidth="1"/>
    <col min="18" max="18" width="6.625" style="38" hidden="1" customWidth="1"/>
    <col min="19" max="19" width="30.625" style="100" hidden="1" customWidth="1"/>
    <col min="20" max="20" width="6.5" style="38" hidden="1" customWidth="1"/>
    <col min="21" max="21" width="30.625" style="100" hidden="1" customWidth="1"/>
    <col min="22" max="22" width="6.625" style="38" hidden="1" customWidth="1"/>
    <col min="23" max="23" width="30.625" style="100" hidden="1" customWidth="1"/>
    <col min="24" max="24" width="6.625" style="38" hidden="1" customWidth="1"/>
    <col min="25" max="25" width="52" style="100" hidden="1" customWidth="1"/>
    <col min="26" max="26" width="7.375" style="38" hidden="1" customWidth="1"/>
    <col min="27" max="27" width="8.625" style="38" hidden="1" customWidth="1"/>
    <col min="28" max="28" width="6.625" style="38" hidden="1" customWidth="1"/>
    <col min="29" max="16384" width="11" style="38"/>
  </cols>
  <sheetData>
    <row r="3" spans="1:30" ht="15.75" x14ac:dyDescent="0.25">
      <c r="B3" s="336" t="s">
        <v>351</v>
      </c>
      <c r="C3" s="336"/>
      <c r="D3" s="336"/>
      <c r="E3" s="336"/>
      <c r="F3" s="336"/>
      <c r="G3" s="336"/>
      <c r="H3" s="336"/>
      <c r="I3" s="336"/>
      <c r="J3" s="336"/>
      <c r="K3" s="336"/>
      <c r="L3" s="336"/>
      <c r="M3" s="336"/>
      <c r="N3" s="336"/>
      <c r="O3" s="336"/>
      <c r="P3" s="336"/>
      <c r="Q3" s="336"/>
    </row>
    <row r="4" spans="1:30" x14ac:dyDescent="0.2">
      <c r="C4" s="269"/>
      <c r="D4" s="269"/>
      <c r="E4" s="269"/>
      <c r="F4" s="269"/>
      <c r="G4" s="269"/>
      <c r="H4" s="269"/>
      <c r="I4" s="269"/>
      <c r="J4" s="269"/>
      <c r="L4" s="269"/>
      <c r="M4" s="269"/>
      <c r="N4" s="269"/>
      <c r="O4" s="269"/>
      <c r="P4" s="269"/>
      <c r="Q4" s="269"/>
      <c r="R4" s="269"/>
      <c r="S4" s="269"/>
      <c r="T4" s="269"/>
      <c r="U4" s="269"/>
      <c r="V4" s="269"/>
      <c r="W4" s="269"/>
      <c r="X4" s="269"/>
      <c r="Y4" s="269"/>
      <c r="Z4" s="269"/>
      <c r="AA4" s="269"/>
      <c r="AB4" s="269"/>
    </row>
    <row r="5" spans="1:30" ht="15.75" x14ac:dyDescent="0.25">
      <c r="B5" s="270"/>
      <c r="C5" s="270"/>
      <c r="D5" s="270"/>
      <c r="E5" s="270"/>
      <c r="F5" s="270"/>
      <c r="G5" s="270"/>
      <c r="H5" s="270"/>
      <c r="I5" s="270"/>
      <c r="J5" s="275"/>
      <c r="K5" s="270"/>
      <c r="L5" s="270"/>
      <c r="M5" s="270"/>
      <c r="N5" s="270"/>
      <c r="O5" s="270"/>
      <c r="P5" s="270"/>
      <c r="Q5" s="270"/>
    </row>
    <row r="6" spans="1:30" ht="15" customHeight="1" x14ac:dyDescent="0.2">
      <c r="B6" s="333" t="s">
        <v>0</v>
      </c>
      <c r="C6" s="334"/>
      <c r="D6" s="334"/>
      <c r="E6" s="334"/>
      <c r="F6" s="334"/>
      <c r="G6" s="334"/>
      <c r="H6" s="334"/>
      <c r="I6" s="335"/>
      <c r="J6" s="337" t="s">
        <v>1</v>
      </c>
      <c r="K6" s="338"/>
      <c r="L6" s="338"/>
      <c r="M6" s="338"/>
      <c r="N6" s="338"/>
      <c r="O6" s="338"/>
      <c r="P6" s="338"/>
      <c r="Q6" s="339"/>
      <c r="R6" s="331" t="s">
        <v>323</v>
      </c>
      <c r="S6" s="331"/>
      <c r="T6" s="331"/>
      <c r="U6" s="331"/>
      <c r="V6" s="331"/>
      <c r="W6" s="331"/>
      <c r="X6" s="331"/>
      <c r="Y6" s="331"/>
      <c r="Z6" s="331"/>
      <c r="AA6" s="331"/>
      <c r="AB6" s="332"/>
    </row>
    <row r="7" spans="1:30" ht="39" thickBot="1" x14ac:dyDescent="0.25">
      <c r="B7" s="257" t="s">
        <v>2</v>
      </c>
      <c r="C7" s="257" t="s">
        <v>313</v>
      </c>
      <c r="D7" s="257" t="s">
        <v>3</v>
      </c>
      <c r="E7" s="257" t="s">
        <v>4</v>
      </c>
      <c r="F7" s="257" t="s">
        <v>5</v>
      </c>
      <c r="G7" s="257" t="s">
        <v>34</v>
      </c>
      <c r="H7" s="257" t="s">
        <v>32</v>
      </c>
      <c r="I7" s="257" t="s">
        <v>6</v>
      </c>
      <c r="J7" s="278" t="s">
        <v>610</v>
      </c>
      <c r="K7" s="278" t="s">
        <v>7</v>
      </c>
      <c r="L7" s="278" t="s">
        <v>352</v>
      </c>
      <c r="M7" s="278" t="s">
        <v>8</v>
      </c>
      <c r="N7" s="278" t="s">
        <v>33</v>
      </c>
      <c r="O7" s="278" t="s">
        <v>9</v>
      </c>
      <c r="P7" s="278" t="s">
        <v>120</v>
      </c>
      <c r="Q7" s="277" t="s">
        <v>10</v>
      </c>
      <c r="R7" s="271" t="s">
        <v>312</v>
      </c>
      <c r="S7" s="271" t="s">
        <v>95</v>
      </c>
      <c r="T7" s="271" t="s">
        <v>315</v>
      </c>
      <c r="U7" s="271" t="s">
        <v>95</v>
      </c>
      <c r="V7" s="271" t="s">
        <v>316</v>
      </c>
      <c r="W7" s="271" t="s">
        <v>95</v>
      </c>
      <c r="X7" s="271" t="s">
        <v>317</v>
      </c>
      <c r="Y7" s="271" t="s">
        <v>95</v>
      </c>
      <c r="Z7" s="271" t="s">
        <v>318</v>
      </c>
      <c r="AA7" s="271" t="s">
        <v>11</v>
      </c>
      <c r="AB7" s="271" t="s">
        <v>296</v>
      </c>
    </row>
    <row r="8" spans="1:30" ht="81.75" customHeight="1" thickTop="1" x14ac:dyDescent="0.2">
      <c r="A8" s="272"/>
      <c r="B8" s="68" t="s">
        <v>275</v>
      </c>
      <c r="C8" s="68" t="s">
        <v>314</v>
      </c>
      <c r="D8" s="68" t="s">
        <v>78</v>
      </c>
      <c r="E8" s="68" t="s">
        <v>15</v>
      </c>
      <c r="F8" s="68" t="s">
        <v>225</v>
      </c>
      <c r="G8" s="68" t="s">
        <v>50</v>
      </c>
      <c r="H8" s="68" t="s">
        <v>608</v>
      </c>
      <c r="I8" s="68" t="s">
        <v>603</v>
      </c>
      <c r="J8" s="276">
        <v>1</v>
      </c>
      <c r="K8" s="81" t="s">
        <v>217</v>
      </c>
      <c r="L8" s="82" t="s">
        <v>605</v>
      </c>
      <c r="M8" s="82" t="s">
        <v>53</v>
      </c>
      <c r="N8" s="82" t="s">
        <v>46</v>
      </c>
      <c r="O8" s="83">
        <v>45657</v>
      </c>
      <c r="P8" s="84">
        <f>1/14</f>
        <v>7.1428571428571425E-2</v>
      </c>
      <c r="Q8" s="84">
        <v>1</v>
      </c>
      <c r="R8" s="87"/>
      <c r="S8" s="88"/>
      <c r="T8" s="89"/>
      <c r="U8" s="88"/>
      <c r="V8" s="89"/>
      <c r="W8" s="88"/>
      <c r="X8" s="90"/>
      <c r="Y8" s="88"/>
      <c r="Z8" s="71">
        <f t="shared" ref="Z8:Z20" si="0">R8+T8+V8+X8</f>
        <v>0</v>
      </c>
      <c r="AA8" s="85">
        <f t="shared" ref="AA8:AA20" si="1">IFERROR(Z8/Q8,0)</f>
        <v>0</v>
      </c>
      <c r="AB8" s="85">
        <f t="shared" ref="AB8:AB20" si="2">AA8*P8</f>
        <v>0</v>
      </c>
    </row>
    <row r="9" spans="1:30" ht="81.75" customHeight="1" x14ac:dyDescent="0.2">
      <c r="A9" s="272"/>
      <c r="B9" s="68" t="s">
        <v>275</v>
      </c>
      <c r="C9" s="68" t="s">
        <v>314</v>
      </c>
      <c r="D9" s="68" t="s">
        <v>78</v>
      </c>
      <c r="E9" s="68" t="s">
        <v>15</v>
      </c>
      <c r="F9" s="68" t="s">
        <v>225</v>
      </c>
      <c r="G9" s="68" t="s">
        <v>50</v>
      </c>
      <c r="H9" s="68" t="s">
        <v>607</v>
      </c>
      <c r="I9" s="68" t="s">
        <v>603</v>
      </c>
      <c r="J9" s="276">
        <v>2</v>
      </c>
      <c r="K9" s="81" t="s">
        <v>217</v>
      </c>
      <c r="L9" s="82" t="s">
        <v>606</v>
      </c>
      <c r="M9" s="82" t="s">
        <v>53</v>
      </c>
      <c r="N9" s="82" t="s">
        <v>604</v>
      </c>
      <c r="O9" s="83">
        <v>45657</v>
      </c>
      <c r="P9" s="84">
        <f t="shared" ref="P9:P21" si="3">1/14</f>
        <v>7.1428571428571425E-2</v>
      </c>
      <c r="Q9" s="70">
        <v>1</v>
      </c>
      <c r="R9" s="87"/>
      <c r="S9" s="88"/>
      <c r="T9" s="89"/>
      <c r="U9" s="88"/>
      <c r="V9" s="89"/>
      <c r="W9" s="88"/>
      <c r="X9" s="90"/>
      <c r="Y9" s="88"/>
      <c r="Z9" s="71"/>
      <c r="AA9" s="85"/>
      <c r="AB9" s="85"/>
    </row>
    <row r="10" spans="1:30" ht="63.75" x14ac:dyDescent="0.2">
      <c r="B10" s="68" t="s">
        <v>275</v>
      </c>
      <c r="C10" s="68" t="s">
        <v>314</v>
      </c>
      <c r="D10" s="68" t="s">
        <v>81</v>
      </c>
      <c r="E10" s="68" t="s">
        <v>18</v>
      </c>
      <c r="F10" s="68" t="s">
        <v>230</v>
      </c>
      <c r="G10" s="68" t="s">
        <v>49</v>
      </c>
      <c r="H10" s="68" t="s">
        <v>324</v>
      </c>
      <c r="I10" s="68" t="s">
        <v>603</v>
      </c>
      <c r="J10" s="276">
        <v>3</v>
      </c>
      <c r="K10" s="68" t="s">
        <v>220</v>
      </c>
      <c r="L10" s="68" t="s">
        <v>233</v>
      </c>
      <c r="M10" s="68" t="s">
        <v>222</v>
      </c>
      <c r="N10" s="68" t="s">
        <v>42</v>
      </c>
      <c r="O10" s="83">
        <v>45657</v>
      </c>
      <c r="P10" s="84">
        <f t="shared" si="3"/>
        <v>7.1428571428571425E-2</v>
      </c>
      <c r="Q10" s="70">
        <v>1</v>
      </c>
      <c r="R10" s="91"/>
      <c r="S10" s="92"/>
      <c r="T10" s="93"/>
      <c r="U10" s="92"/>
      <c r="V10" s="94"/>
      <c r="W10" s="92"/>
      <c r="X10" s="93"/>
      <c r="Y10" s="92"/>
      <c r="Z10" s="73">
        <f t="shared" si="0"/>
        <v>0</v>
      </c>
      <c r="AA10" s="72">
        <f t="shared" si="1"/>
        <v>0</v>
      </c>
      <c r="AB10" s="72">
        <f t="shared" si="2"/>
        <v>0</v>
      </c>
    </row>
    <row r="11" spans="1:30" ht="61.5" customHeight="1" x14ac:dyDescent="0.2">
      <c r="B11" s="68" t="s">
        <v>275</v>
      </c>
      <c r="C11" s="68" t="s">
        <v>314</v>
      </c>
      <c r="D11" s="68" t="s">
        <v>78</v>
      </c>
      <c r="E11" s="68" t="s">
        <v>15</v>
      </c>
      <c r="F11" s="68" t="s">
        <v>226</v>
      </c>
      <c r="G11" s="68" t="s">
        <v>51</v>
      </c>
      <c r="H11" s="68" t="s">
        <v>325</v>
      </c>
      <c r="I11" s="68" t="s">
        <v>603</v>
      </c>
      <c r="J11" s="276">
        <v>4</v>
      </c>
      <c r="K11" s="68" t="s">
        <v>232</v>
      </c>
      <c r="L11" s="68" t="s">
        <v>35</v>
      </c>
      <c r="M11" s="68" t="s">
        <v>54</v>
      </c>
      <c r="N11" s="68" t="s">
        <v>43</v>
      </c>
      <c r="O11" s="83">
        <v>45657</v>
      </c>
      <c r="P11" s="84">
        <f t="shared" si="3"/>
        <v>7.1428571428571425E-2</v>
      </c>
      <c r="Q11" s="70">
        <v>1</v>
      </c>
      <c r="R11" s="95"/>
      <c r="S11" s="92"/>
      <c r="T11" s="94"/>
      <c r="U11" s="92"/>
      <c r="V11" s="94"/>
      <c r="W11" s="92"/>
      <c r="X11" s="55"/>
      <c r="Y11" s="92"/>
      <c r="Z11" s="73">
        <f t="shared" si="0"/>
        <v>0</v>
      </c>
      <c r="AA11" s="72">
        <f t="shared" si="1"/>
        <v>0</v>
      </c>
      <c r="AB11" s="72">
        <f t="shared" si="2"/>
        <v>0</v>
      </c>
    </row>
    <row r="12" spans="1:30" ht="125.25" customHeight="1" x14ac:dyDescent="0.2">
      <c r="B12" s="68" t="s">
        <v>275</v>
      </c>
      <c r="C12" s="68" t="s">
        <v>314</v>
      </c>
      <c r="D12" s="68" t="s">
        <v>81</v>
      </c>
      <c r="E12" s="68" t="s">
        <v>264</v>
      </c>
      <c r="F12" s="68" t="s">
        <v>227</v>
      </c>
      <c r="G12" s="68" t="s">
        <v>51</v>
      </c>
      <c r="H12" s="68" t="s">
        <v>325</v>
      </c>
      <c r="I12" s="68" t="s">
        <v>603</v>
      </c>
      <c r="J12" s="276">
        <v>5</v>
      </c>
      <c r="K12" s="68" t="s">
        <v>36</v>
      </c>
      <c r="L12" s="68" t="s">
        <v>61</v>
      </c>
      <c r="M12" s="68" t="s">
        <v>59</v>
      </c>
      <c r="N12" s="68" t="s">
        <v>44</v>
      </c>
      <c r="O12" s="83">
        <v>45657</v>
      </c>
      <c r="P12" s="84">
        <f t="shared" si="3"/>
        <v>7.1428571428571425E-2</v>
      </c>
      <c r="Q12" s="70">
        <v>1</v>
      </c>
      <c r="R12" s="91"/>
      <c r="S12" s="92"/>
      <c r="T12" s="93"/>
      <c r="U12" s="92"/>
      <c r="V12" s="94"/>
      <c r="W12" s="92"/>
      <c r="X12" s="94"/>
      <c r="Y12" s="92"/>
      <c r="Z12" s="73">
        <f t="shared" si="0"/>
        <v>0</v>
      </c>
      <c r="AA12" s="72">
        <f t="shared" si="1"/>
        <v>0</v>
      </c>
      <c r="AB12" s="72">
        <f t="shared" si="2"/>
        <v>0</v>
      </c>
    </row>
    <row r="13" spans="1:30" ht="84.75" customHeight="1" x14ac:dyDescent="0.2">
      <c r="B13" s="68" t="s">
        <v>275</v>
      </c>
      <c r="C13" s="68" t="s">
        <v>314</v>
      </c>
      <c r="D13" s="68" t="s">
        <v>79</v>
      </c>
      <c r="E13" s="68" t="s">
        <v>260</v>
      </c>
      <c r="F13" s="68" t="s">
        <v>229</v>
      </c>
      <c r="G13" s="68" t="s">
        <v>48</v>
      </c>
      <c r="H13" s="68" t="s">
        <v>326</v>
      </c>
      <c r="I13" s="68" t="s">
        <v>603</v>
      </c>
      <c r="J13" s="276">
        <v>6</v>
      </c>
      <c r="K13" s="68" t="s">
        <v>269</v>
      </c>
      <c r="L13" s="68" t="s">
        <v>329</v>
      </c>
      <c r="M13" s="68" t="s">
        <v>55</v>
      </c>
      <c r="N13" s="68" t="s">
        <v>45</v>
      </c>
      <c r="O13" s="83">
        <v>45657</v>
      </c>
      <c r="P13" s="84">
        <f t="shared" si="3"/>
        <v>7.1428571428571425E-2</v>
      </c>
      <c r="Q13" s="70">
        <v>1</v>
      </c>
      <c r="R13" s="94"/>
      <c r="S13" s="92"/>
      <c r="T13" s="55"/>
      <c r="U13" s="92"/>
      <c r="V13" s="94"/>
      <c r="W13" s="92"/>
      <c r="X13" s="55"/>
      <c r="Y13" s="92"/>
      <c r="Z13" s="73">
        <f t="shared" si="0"/>
        <v>0</v>
      </c>
      <c r="AA13" s="72">
        <f t="shared" si="1"/>
        <v>0</v>
      </c>
      <c r="AB13" s="72">
        <f t="shared" si="2"/>
        <v>0</v>
      </c>
    </row>
    <row r="14" spans="1:30" ht="67.5" customHeight="1" x14ac:dyDescent="0.2">
      <c r="B14" s="68" t="s">
        <v>275</v>
      </c>
      <c r="C14" s="68" t="s">
        <v>314</v>
      </c>
      <c r="D14" s="68" t="s">
        <v>77</v>
      </c>
      <c r="E14" s="68" t="s">
        <v>611</v>
      </c>
      <c r="F14" s="68" t="s">
        <v>228</v>
      </c>
      <c r="G14" s="68" t="s">
        <v>48</v>
      </c>
      <c r="H14" s="68" t="s">
        <v>281</v>
      </c>
      <c r="I14" s="68" t="s">
        <v>603</v>
      </c>
      <c r="J14" s="276">
        <v>7</v>
      </c>
      <c r="K14" s="68" t="s">
        <v>218</v>
      </c>
      <c r="L14" s="68" t="s">
        <v>283</v>
      </c>
      <c r="M14" s="68" t="s">
        <v>56</v>
      </c>
      <c r="N14" s="68" t="s">
        <v>219</v>
      </c>
      <c r="O14" s="83">
        <v>45657</v>
      </c>
      <c r="P14" s="84">
        <f t="shared" si="3"/>
        <v>7.1428571428571425E-2</v>
      </c>
      <c r="Q14" s="70">
        <v>1</v>
      </c>
      <c r="R14" s="91"/>
      <c r="S14" s="92"/>
      <c r="T14" s="94"/>
      <c r="U14" s="92"/>
      <c r="V14" s="94"/>
      <c r="W14" s="92"/>
      <c r="X14" s="55"/>
      <c r="Y14" s="92"/>
      <c r="Z14" s="73">
        <f t="shared" si="0"/>
        <v>0</v>
      </c>
      <c r="AA14" s="72">
        <f t="shared" si="1"/>
        <v>0</v>
      </c>
      <c r="AB14" s="72">
        <f t="shared" si="2"/>
        <v>0</v>
      </c>
      <c r="AC14" s="132"/>
      <c r="AD14" s="273"/>
    </row>
    <row r="15" spans="1:30" ht="78" customHeight="1" x14ac:dyDescent="0.2">
      <c r="B15" s="68" t="s">
        <v>276</v>
      </c>
      <c r="C15" s="68" t="s">
        <v>314</v>
      </c>
      <c r="D15" s="68" t="s">
        <v>79</v>
      </c>
      <c r="E15" s="68" t="s">
        <v>14</v>
      </c>
      <c r="F15" s="68" t="s">
        <v>231</v>
      </c>
      <c r="G15" s="68" t="s">
        <v>51</v>
      </c>
      <c r="H15" s="68" t="s">
        <v>325</v>
      </c>
      <c r="I15" s="68" t="s">
        <v>603</v>
      </c>
      <c r="J15" s="276">
        <v>8</v>
      </c>
      <c r="K15" s="68" t="s">
        <v>37</v>
      </c>
      <c r="L15" s="69" t="s">
        <v>287</v>
      </c>
      <c r="M15" s="68" t="s">
        <v>288</v>
      </c>
      <c r="N15" s="68" t="s">
        <v>289</v>
      </c>
      <c r="O15" s="83">
        <v>45657</v>
      </c>
      <c r="P15" s="84">
        <f t="shared" si="3"/>
        <v>7.1428571428571425E-2</v>
      </c>
      <c r="Q15" s="70">
        <v>1</v>
      </c>
      <c r="R15" s="96"/>
      <c r="S15" s="92"/>
      <c r="T15" s="93"/>
      <c r="U15" s="92"/>
      <c r="V15" s="94"/>
      <c r="W15" s="92"/>
      <c r="X15" s="93"/>
      <c r="Y15" s="92"/>
      <c r="Z15" s="73">
        <f t="shared" si="0"/>
        <v>0</v>
      </c>
      <c r="AA15" s="72">
        <f t="shared" si="1"/>
        <v>0</v>
      </c>
      <c r="AB15" s="72">
        <f t="shared" si="2"/>
        <v>0</v>
      </c>
      <c r="AD15" s="132"/>
    </row>
    <row r="16" spans="1:30" ht="92.25" customHeight="1" x14ac:dyDescent="0.2">
      <c r="B16" s="68" t="s">
        <v>275</v>
      </c>
      <c r="C16" s="68" t="s">
        <v>314</v>
      </c>
      <c r="D16" s="68" t="s">
        <v>79</v>
      </c>
      <c r="E16" s="68" t="s">
        <v>260</v>
      </c>
      <c r="F16" s="68" t="s">
        <v>229</v>
      </c>
      <c r="G16" s="68" t="s">
        <v>48</v>
      </c>
      <c r="H16" s="68" t="s">
        <v>326</v>
      </c>
      <c r="I16" s="68" t="s">
        <v>603</v>
      </c>
      <c r="J16" s="276">
        <v>9</v>
      </c>
      <c r="K16" s="68" t="s">
        <v>47</v>
      </c>
      <c r="L16" s="68" t="s">
        <v>38</v>
      </c>
      <c r="M16" s="68" t="s">
        <v>55</v>
      </c>
      <c r="N16" s="68" t="s">
        <v>39</v>
      </c>
      <c r="O16" s="83">
        <v>45657</v>
      </c>
      <c r="P16" s="84">
        <f t="shared" si="3"/>
        <v>7.1428571428571425E-2</v>
      </c>
      <c r="Q16" s="70">
        <v>1</v>
      </c>
      <c r="R16" s="94"/>
      <c r="S16" s="92"/>
      <c r="T16" s="55"/>
      <c r="U16" s="92"/>
      <c r="V16" s="94"/>
      <c r="W16" s="92"/>
      <c r="X16" s="94"/>
      <c r="Y16" s="92"/>
      <c r="Z16" s="73">
        <f t="shared" si="0"/>
        <v>0</v>
      </c>
      <c r="AA16" s="72">
        <f t="shared" si="1"/>
        <v>0</v>
      </c>
      <c r="AB16" s="72">
        <f t="shared" si="2"/>
        <v>0</v>
      </c>
    </row>
    <row r="17" spans="2:28" ht="63.75" customHeight="1" x14ac:dyDescent="0.2">
      <c r="B17" s="68" t="s">
        <v>275</v>
      </c>
      <c r="C17" s="68" t="s">
        <v>314</v>
      </c>
      <c r="D17" s="68" t="s">
        <v>77</v>
      </c>
      <c r="E17" s="68" t="s">
        <v>16</v>
      </c>
      <c r="F17" s="68" t="s">
        <v>228</v>
      </c>
      <c r="G17" s="68" t="s">
        <v>48</v>
      </c>
      <c r="H17" s="68" t="s">
        <v>281</v>
      </c>
      <c r="I17" s="68" t="s">
        <v>603</v>
      </c>
      <c r="J17" s="276">
        <v>10</v>
      </c>
      <c r="K17" s="68" t="s">
        <v>221</v>
      </c>
      <c r="L17" s="68" t="s">
        <v>284</v>
      </c>
      <c r="M17" s="68" t="s">
        <v>58</v>
      </c>
      <c r="N17" s="68" t="s">
        <v>40</v>
      </c>
      <c r="O17" s="83">
        <v>45657</v>
      </c>
      <c r="P17" s="84">
        <f t="shared" si="3"/>
        <v>7.1428571428571425E-2</v>
      </c>
      <c r="Q17" s="70">
        <v>1</v>
      </c>
      <c r="R17" s="94"/>
      <c r="S17" s="92"/>
      <c r="T17" s="55"/>
      <c r="U17" s="92"/>
      <c r="V17" s="94"/>
      <c r="W17" s="92"/>
      <c r="X17" s="55"/>
      <c r="Y17" s="92"/>
      <c r="Z17" s="73">
        <f t="shared" si="0"/>
        <v>0</v>
      </c>
      <c r="AA17" s="72">
        <f t="shared" si="1"/>
        <v>0</v>
      </c>
      <c r="AB17" s="72">
        <f t="shared" si="2"/>
        <v>0</v>
      </c>
    </row>
    <row r="18" spans="2:28" ht="118.5" customHeight="1" x14ac:dyDescent="0.2">
      <c r="B18" s="68" t="s">
        <v>275</v>
      </c>
      <c r="C18" s="68" t="s">
        <v>314</v>
      </c>
      <c r="D18" s="68" t="s">
        <v>79</v>
      </c>
      <c r="E18" s="68" t="s">
        <v>260</v>
      </c>
      <c r="F18" s="68" t="s">
        <v>229</v>
      </c>
      <c r="G18" s="68" t="s">
        <v>48</v>
      </c>
      <c r="H18" s="68" t="s">
        <v>326</v>
      </c>
      <c r="I18" s="68" t="s">
        <v>603</v>
      </c>
      <c r="J18" s="276">
        <v>11</v>
      </c>
      <c r="K18" s="68" t="s">
        <v>47</v>
      </c>
      <c r="L18" s="68" t="s">
        <v>57</v>
      </c>
      <c r="M18" s="68" t="s">
        <v>55</v>
      </c>
      <c r="N18" s="68" t="s">
        <v>41</v>
      </c>
      <c r="O18" s="83">
        <v>45657</v>
      </c>
      <c r="P18" s="84">
        <f t="shared" si="3"/>
        <v>7.1428571428571425E-2</v>
      </c>
      <c r="Q18" s="70">
        <v>1</v>
      </c>
      <c r="R18" s="94"/>
      <c r="S18" s="92"/>
      <c r="T18" s="55"/>
      <c r="U18" s="92"/>
      <c r="V18" s="94"/>
      <c r="W18" s="92"/>
      <c r="X18" s="97"/>
      <c r="Y18" s="92"/>
      <c r="Z18" s="73">
        <f t="shared" si="0"/>
        <v>0</v>
      </c>
      <c r="AA18" s="72">
        <f t="shared" si="1"/>
        <v>0</v>
      </c>
      <c r="AB18" s="72">
        <f t="shared" si="2"/>
        <v>0</v>
      </c>
    </row>
    <row r="19" spans="2:28" ht="66" customHeight="1" x14ac:dyDescent="0.2">
      <c r="B19" s="68" t="s">
        <v>275</v>
      </c>
      <c r="C19" s="68" t="s">
        <v>314</v>
      </c>
      <c r="D19" s="68" t="s">
        <v>77</v>
      </c>
      <c r="E19" s="68" t="s">
        <v>611</v>
      </c>
      <c r="F19" s="68" t="s">
        <v>228</v>
      </c>
      <c r="G19" s="68" t="s">
        <v>48</v>
      </c>
      <c r="H19" s="68" t="s">
        <v>327</v>
      </c>
      <c r="I19" s="68" t="s">
        <v>603</v>
      </c>
      <c r="J19" s="276">
        <v>12</v>
      </c>
      <c r="K19" s="68" t="s">
        <v>52</v>
      </c>
      <c r="L19" s="68" t="s">
        <v>285</v>
      </c>
      <c r="M19" s="68" t="s">
        <v>58</v>
      </c>
      <c r="N19" s="68" t="s">
        <v>223</v>
      </c>
      <c r="O19" s="83">
        <v>45657</v>
      </c>
      <c r="P19" s="84">
        <f t="shared" si="3"/>
        <v>7.1428571428571425E-2</v>
      </c>
      <c r="Q19" s="70">
        <v>1</v>
      </c>
      <c r="R19" s="94"/>
      <c r="S19" s="92"/>
      <c r="T19" s="55"/>
      <c r="U19" s="92"/>
      <c r="V19" s="94"/>
      <c r="W19" s="92"/>
      <c r="X19" s="55"/>
      <c r="Y19" s="92"/>
      <c r="Z19" s="73">
        <f t="shared" si="0"/>
        <v>0</v>
      </c>
      <c r="AA19" s="72">
        <f t="shared" si="1"/>
        <v>0</v>
      </c>
      <c r="AB19" s="72">
        <f t="shared" si="2"/>
        <v>0</v>
      </c>
    </row>
    <row r="20" spans="2:28" ht="79.5" customHeight="1" x14ac:dyDescent="0.2">
      <c r="B20" s="68" t="s">
        <v>275</v>
      </c>
      <c r="C20" s="68" t="s">
        <v>314</v>
      </c>
      <c r="D20" s="68" t="s">
        <v>77</v>
      </c>
      <c r="E20" s="68" t="s">
        <v>611</v>
      </c>
      <c r="F20" s="68" t="s">
        <v>228</v>
      </c>
      <c r="G20" s="68" t="s">
        <v>48</v>
      </c>
      <c r="H20" s="68" t="s">
        <v>328</v>
      </c>
      <c r="I20" s="68" t="s">
        <v>603</v>
      </c>
      <c r="J20" s="276">
        <v>13</v>
      </c>
      <c r="K20" s="68" t="s">
        <v>282</v>
      </c>
      <c r="L20" s="68" t="s">
        <v>286</v>
      </c>
      <c r="M20" s="68" t="s">
        <v>58</v>
      </c>
      <c r="N20" s="68" t="s">
        <v>224</v>
      </c>
      <c r="O20" s="83">
        <v>45657</v>
      </c>
      <c r="P20" s="84">
        <f t="shared" si="3"/>
        <v>7.1428571428571425E-2</v>
      </c>
      <c r="Q20" s="70">
        <v>1</v>
      </c>
      <c r="R20" s="94"/>
      <c r="S20" s="92"/>
      <c r="T20" s="55"/>
      <c r="U20" s="92"/>
      <c r="V20" s="94"/>
      <c r="W20" s="92"/>
      <c r="X20" s="55"/>
      <c r="Y20" s="92"/>
      <c r="Z20" s="73">
        <f t="shared" si="0"/>
        <v>0</v>
      </c>
      <c r="AA20" s="72">
        <f t="shared" si="1"/>
        <v>0</v>
      </c>
      <c r="AB20" s="72">
        <f t="shared" si="2"/>
        <v>0</v>
      </c>
    </row>
    <row r="21" spans="2:28" ht="79.5" customHeight="1" x14ac:dyDescent="0.2">
      <c r="B21" s="68" t="s">
        <v>275</v>
      </c>
      <c r="C21" s="68" t="s">
        <v>314</v>
      </c>
      <c r="D21" s="68" t="s">
        <v>81</v>
      </c>
      <c r="E21" s="68" t="s">
        <v>18</v>
      </c>
      <c r="F21" s="68" t="s">
        <v>612</v>
      </c>
      <c r="G21" s="68" t="s">
        <v>48</v>
      </c>
      <c r="H21" s="68" t="s">
        <v>328</v>
      </c>
      <c r="I21" s="68" t="s">
        <v>603</v>
      </c>
      <c r="J21" s="276">
        <v>14</v>
      </c>
      <c r="K21" s="68" t="s">
        <v>613</v>
      </c>
      <c r="L21" s="68" t="s">
        <v>614</v>
      </c>
      <c r="M21" s="68" t="s">
        <v>612</v>
      </c>
      <c r="N21" s="68" t="s">
        <v>609</v>
      </c>
      <c r="O21" s="83">
        <v>45657</v>
      </c>
      <c r="P21" s="84">
        <f t="shared" si="3"/>
        <v>7.1428571428571425E-2</v>
      </c>
      <c r="Q21" s="70">
        <v>1</v>
      </c>
      <c r="R21" s="94"/>
      <c r="S21" s="92"/>
      <c r="T21" s="55"/>
      <c r="U21" s="92"/>
      <c r="V21" s="94"/>
      <c r="W21" s="92"/>
      <c r="X21" s="55"/>
      <c r="Y21" s="92"/>
      <c r="Z21" s="73"/>
      <c r="AA21" s="72"/>
      <c r="AB21" s="72"/>
    </row>
    <row r="22" spans="2:28" x14ac:dyDescent="0.2">
      <c r="B22" s="74"/>
      <c r="C22" s="74"/>
      <c r="D22" s="74"/>
      <c r="E22" s="74"/>
      <c r="F22" s="74"/>
      <c r="G22" s="74"/>
      <c r="H22" s="74"/>
      <c r="I22" s="74"/>
      <c r="J22" s="74"/>
      <c r="K22" s="74"/>
      <c r="L22" s="74"/>
      <c r="M22" s="74"/>
      <c r="N22" s="74"/>
      <c r="O22" s="74"/>
      <c r="P22" s="75">
        <f>SUM(P8:P21)</f>
        <v>0.99999999999999967</v>
      </c>
      <c r="Q22" s="75"/>
      <c r="R22" s="76"/>
      <c r="S22" s="79"/>
      <c r="T22" s="72"/>
      <c r="U22" s="80"/>
      <c r="V22" s="72"/>
      <c r="W22" s="80"/>
      <c r="X22" s="72"/>
      <c r="Y22" s="80"/>
      <c r="Z22" s="72"/>
      <c r="AA22" s="72"/>
      <c r="AB22" s="72">
        <f>SUM(AB8:AB20)</f>
        <v>0</v>
      </c>
    </row>
    <row r="23" spans="2:28" x14ac:dyDescent="0.2">
      <c r="P23" s="273"/>
      <c r="Q23" s="273"/>
      <c r="R23" s="273"/>
    </row>
  </sheetData>
  <mergeCells count="4">
    <mergeCell ref="R6:AB6"/>
    <mergeCell ref="B6:I6"/>
    <mergeCell ref="B3:Q3"/>
    <mergeCell ref="J6:Q6"/>
  </mergeCells>
  <dataValidations count="1">
    <dataValidation type="list" allowBlank="1" showInputMessage="1" showErrorMessage="1" sqref="G8:G21" xr:uid="{00000000-0002-0000-0100-000000000000}">
      <formula1>"1 Financiera, 2 Clientes, 3 Procesos, 4 Aprendizaje y crecimiento"</formula1>
    </dataValidation>
  </dataValidations>
  <pageMargins left="0.70866141732283472" right="0.70866141732283472" top="0.74803149606299213" bottom="0.74803149606299213" header="0.31496062992125984" footer="0.31496062992125984"/>
  <pageSetup paperSize="14" fitToHeight="6"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CDC1A980-39B2-4F1F-865C-D627A87539A8}">
            <x14:iconSet custom="1">
              <x14:cfvo type="percent">
                <xm:f>0</xm:f>
              </x14:cfvo>
              <x14:cfvo type="num">
                <xm:f>0.70099999999999996</xm:f>
              </x14:cfvo>
              <x14:cfvo type="num">
                <xm:f>0.80100000000000005</xm:f>
              </x14:cfvo>
              <x14:cfIcon iconSet="3TrafficLights1" iconId="0"/>
              <x14:cfIcon iconSet="3TrafficLights1" iconId="1"/>
              <x14:cfIcon iconSet="3TrafficLights1" iconId="2"/>
            </x14:iconSet>
          </x14:cfRule>
          <xm:sqref>Z8:Z9</xm:sqref>
        </x14:conditionalFormatting>
        <x14:conditionalFormatting xmlns:xm="http://schemas.microsoft.com/office/excel/2006/main">
          <x14:cfRule type="iconSet" priority="1" id="{25E5E46A-BDB4-435F-A0DA-E2366FD9FDAF}">
            <x14:iconSet custom="1">
              <x14:cfvo type="percent">
                <xm:f>0</xm:f>
              </x14:cfvo>
              <x14:cfvo type="num">
                <xm:f>0.70099999999999996</xm:f>
              </x14:cfvo>
              <x14:cfvo type="num">
                <xm:f>0.80100000000000005</xm:f>
              </x14:cfvo>
              <x14:cfIcon iconSet="3TrafficLights1" iconId="0"/>
              <x14:cfIcon iconSet="3TrafficLights1" iconId="1"/>
              <x14:cfIcon iconSet="3TrafficLights1" iconId="2"/>
            </x14:iconSet>
          </x14:cfRule>
          <xm:sqref>Z10:Z21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Listas!$A$4:$A$10</xm:f>
          </x14:formula1>
          <xm:sqref>D8:D21</xm:sqref>
        </x14:dataValidation>
        <x14:dataValidation type="list" allowBlank="1" showInputMessage="1" showErrorMessage="1" xr:uid="{00000000-0002-0000-0100-000002000000}">
          <x14:formula1>
            <xm:f>Listas!$A$15:$A$33</xm:f>
          </x14:formula1>
          <xm:sqref>E8:E21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6" tint="0.39997558519241921"/>
  </sheetPr>
  <dimension ref="B6:AB17"/>
  <sheetViews>
    <sheetView showGridLines="0" zoomScaleNormal="100" workbookViewId="0">
      <selection activeCell="B8" sqref="B8"/>
    </sheetView>
  </sheetViews>
  <sheetFormatPr baseColWidth="10" defaultColWidth="11" defaultRowHeight="12.75" x14ac:dyDescent="0.2"/>
  <cols>
    <col min="1" max="1" width="2.625" style="38" customWidth="1"/>
    <col min="2" max="2" width="8.625" style="38" customWidth="1"/>
    <col min="3" max="4" width="20.625" style="38" customWidth="1"/>
    <col min="5" max="5" width="12.25" style="38" customWidth="1"/>
    <col min="6" max="6" width="10.625" style="38" customWidth="1"/>
    <col min="7" max="7" width="8.875" style="38" bestFit="1" customWidth="1"/>
    <col min="8" max="8" width="8.625" style="38" bestFit="1" customWidth="1"/>
    <col min="9" max="9" width="10" style="38" bestFit="1" customWidth="1"/>
    <col min="10" max="10" width="9.125" style="38" bestFit="1" customWidth="1"/>
    <col min="11" max="11" width="4.625" style="38" customWidth="1"/>
    <col min="12" max="13" width="6.125" style="38" bestFit="1" customWidth="1"/>
    <col min="14" max="15" width="7" style="38" bestFit="1" customWidth="1"/>
    <col min="16" max="16" width="6.625" style="38" hidden="1" customWidth="1"/>
    <col min="17" max="17" width="40.625" style="38" hidden="1" customWidth="1"/>
    <col min="18" max="18" width="6.625" style="38" hidden="1" customWidth="1"/>
    <col min="19" max="19" width="40.625" style="38" hidden="1" customWidth="1"/>
    <col min="20" max="20" width="6.625" style="38" hidden="1" customWidth="1"/>
    <col min="21" max="21" width="29.375" style="38" hidden="1" customWidth="1"/>
    <col min="22" max="22" width="6.625" style="38" hidden="1" customWidth="1"/>
    <col min="23" max="23" width="40.625" style="38" hidden="1" customWidth="1"/>
    <col min="24" max="25" width="6.625" style="38" hidden="1" customWidth="1"/>
    <col min="26" max="26" width="7.875" style="38" hidden="1" customWidth="1"/>
    <col min="27" max="16384" width="11" style="38"/>
  </cols>
  <sheetData>
    <row r="6" spans="2:28" x14ac:dyDescent="0.2">
      <c r="B6" s="141" t="s">
        <v>331</v>
      </c>
      <c r="C6" s="141"/>
      <c r="D6" s="141"/>
      <c r="E6" s="141"/>
      <c r="F6" s="141"/>
      <c r="G6" s="141"/>
    </row>
    <row r="7" spans="2:28" x14ac:dyDescent="0.2">
      <c r="B7" s="345" t="s">
        <v>352</v>
      </c>
      <c r="C7" s="345"/>
      <c r="D7" s="99" t="s">
        <v>61</v>
      </c>
      <c r="E7" s="99"/>
      <c r="F7" s="99"/>
      <c r="G7" s="99"/>
      <c r="H7" s="99"/>
      <c r="I7" s="99"/>
      <c r="J7" s="37"/>
    </row>
    <row r="8" spans="2:28" ht="15" customHeight="1" x14ac:dyDescent="0.2">
      <c r="K8" s="342" t="s">
        <v>75</v>
      </c>
      <c r="L8" s="343"/>
      <c r="M8" s="343"/>
      <c r="N8" s="343"/>
      <c r="O8" s="344"/>
      <c r="P8" s="340" t="s">
        <v>319</v>
      </c>
      <c r="Q8" s="341"/>
      <c r="R8" s="341"/>
      <c r="S8" s="341"/>
      <c r="T8" s="341"/>
      <c r="U8" s="341"/>
      <c r="V8" s="341"/>
      <c r="W8" s="341"/>
      <c r="X8" s="341"/>
      <c r="Y8" s="341"/>
      <c r="Z8" s="341"/>
    </row>
    <row r="9" spans="2:28" x14ac:dyDescent="0.2">
      <c r="K9" s="142"/>
      <c r="L9" s="142"/>
      <c r="M9" s="142"/>
      <c r="N9" s="142"/>
      <c r="O9" s="142"/>
    </row>
    <row r="10" spans="2:28" ht="38.25" x14ac:dyDescent="0.2">
      <c r="B10" s="143" t="s">
        <v>62</v>
      </c>
      <c r="C10" s="143" t="s">
        <v>63</v>
      </c>
      <c r="D10" s="143" t="s">
        <v>64</v>
      </c>
      <c r="E10" s="143" t="s">
        <v>65</v>
      </c>
      <c r="F10" s="143" t="s">
        <v>66</v>
      </c>
      <c r="G10" s="143" t="s">
        <v>67</v>
      </c>
      <c r="H10" s="143" t="s">
        <v>98</v>
      </c>
      <c r="I10" s="143" t="s">
        <v>68</v>
      </c>
      <c r="J10" s="143" t="s">
        <v>69</v>
      </c>
      <c r="K10" s="143" t="s">
        <v>70</v>
      </c>
      <c r="L10" s="143" t="s">
        <v>71</v>
      </c>
      <c r="M10" s="143" t="s">
        <v>72</v>
      </c>
      <c r="N10" s="143" t="s">
        <v>73</v>
      </c>
      <c r="O10" s="143" t="s">
        <v>74</v>
      </c>
      <c r="P10" s="144" t="s">
        <v>302</v>
      </c>
      <c r="Q10" s="144" t="s">
        <v>95</v>
      </c>
      <c r="R10" s="144" t="s">
        <v>315</v>
      </c>
      <c r="S10" s="144" t="s">
        <v>95</v>
      </c>
      <c r="T10" s="144" t="s">
        <v>316</v>
      </c>
      <c r="U10" s="144" t="s">
        <v>95</v>
      </c>
      <c r="V10" s="144" t="s">
        <v>317</v>
      </c>
      <c r="W10" s="144" t="s">
        <v>95</v>
      </c>
      <c r="X10" s="144" t="s">
        <v>318</v>
      </c>
      <c r="Y10" s="144" t="s">
        <v>11</v>
      </c>
      <c r="Z10" s="144" t="s">
        <v>296</v>
      </c>
    </row>
    <row r="11" spans="2:28" ht="129" customHeight="1" x14ac:dyDescent="0.2">
      <c r="B11" s="39">
        <v>1</v>
      </c>
      <c r="C11" s="274" t="s">
        <v>602</v>
      </c>
      <c r="D11" s="40" t="s">
        <v>332</v>
      </c>
      <c r="E11" s="40" t="s">
        <v>101</v>
      </c>
      <c r="F11" s="40" t="s">
        <v>102</v>
      </c>
      <c r="G11" s="39" t="s">
        <v>76</v>
      </c>
      <c r="H11" s="41">
        <v>0.1</v>
      </c>
      <c r="I11" s="42">
        <v>45337</v>
      </c>
      <c r="J11" s="42">
        <v>45657</v>
      </c>
      <c r="K11" s="39">
        <v>0</v>
      </c>
      <c r="L11" s="39">
        <v>1</v>
      </c>
      <c r="M11" s="39">
        <v>0</v>
      </c>
      <c r="N11" s="39">
        <v>1</v>
      </c>
      <c r="O11" s="43">
        <v>2</v>
      </c>
      <c r="P11" s="55"/>
      <c r="Q11" s="55"/>
      <c r="R11" s="86"/>
      <c r="S11" s="86"/>
      <c r="T11" s="86"/>
      <c r="U11" s="86"/>
      <c r="V11" s="55"/>
      <c r="W11" s="55"/>
      <c r="X11" s="44">
        <f>P11+R11+T11+V11</f>
        <v>0</v>
      </c>
      <c r="Y11" s="45">
        <f>IFERROR(X11/O11,0)</f>
        <v>0</v>
      </c>
      <c r="Z11" s="45">
        <f>Y11*H11</f>
        <v>0</v>
      </c>
    </row>
    <row r="12" spans="2:28" ht="63.75" x14ac:dyDescent="0.2">
      <c r="B12" s="39">
        <v>2</v>
      </c>
      <c r="C12" s="40" t="s">
        <v>333</v>
      </c>
      <c r="D12" s="40" t="s">
        <v>334</v>
      </c>
      <c r="E12" s="40" t="s">
        <v>99</v>
      </c>
      <c r="F12" s="40" t="s">
        <v>100</v>
      </c>
      <c r="G12" s="39" t="s">
        <v>76</v>
      </c>
      <c r="H12" s="41">
        <v>0.2</v>
      </c>
      <c r="I12" s="42">
        <v>44941</v>
      </c>
      <c r="J12" s="42">
        <v>45657</v>
      </c>
      <c r="K12" s="39">
        <v>6</v>
      </c>
      <c r="L12" s="39">
        <v>7</v>
      </c>
      <c r="M12" s="39">
        <v>6</v>
      </c>
      <c r="N12" s="39">
        <v>7</v>
      </c>
      <c r="O12" s="43">
        <v>26</v>
      </c>
      <c r="P12" s="55"/>
      <c r="Q12" s="55"/>
      <c r="R12" s="86"/>
      <c r="S12" s="86"/>
      <c r="T12" s="86"/>
      <c r="U12" s="86"/>
      <c r="V12" s="55"/>
      <c r="W12" s="55"/>
      <c r="X12" s="44">
        <f t="shared" ref="X12:X16" si="0">P12+R12+T12+V12</f>
        <v>0</v>
      </c>
      <c r="Y12" s="45">
        <f t="shared" ref="Y12:Y16" si="1">IFERROR(X12/O12,0)</f>
        <v>0</v>
      </c>
      <c r="Z12" s="45">
        <f t="shared" ref="Z12:Z16" si="2">Y12*H12</f>
        <v>0</v>
      </c>
    </row>
    <row r="13" spans="2:28" ht="72.599999999999994" customHeight="1" x14ac:dyDescent="0.2">
      <c r="B13" s="39">
        <v>3</v>
      </c>
      <c r="C13" s="46" t="s">
        <v>335</v>
      </c>
      <c r="D13" s="40" t="s">
        <v>336</v>
      </c>
      <c r="E13" s="40" t="s">
        <v>337</v>
      </c>
      <c r="F13" s="40" t="s">
        <v>338</v>
      </c>
      <c r="G13" s="39" t="s">
        <v>76</v>
      </c>
      <c r="H13" s="41">
        <v>0.2</v>
      </c>
      <c r="I13" s="42">
        <v>45427</v>
      </c>
      <c r="J13" s="42">
        <v>45657</v>
      </c>
      <c r="K13" s="39">
        <v>0</v>
      </c>
      <c r="L13" s="39">
        <v>500000</v>
      </c>
      <c r="M13" s="39">
        <v>500000</v>
      </c>
      <c r="N13" s="39">
        <v>1000000</v>
      </c>
      <c r="O13" s="43">
        <v>2000000</v>
      </c>
      <c r="P13" s="55"/>
      <c r="Q13" s="55"/>
      <c r="R13" s="86"/>
      <c r="S13" s="86"/>
      <c r="T13" s="86"/>
      <c r="U13" s="86"/>
      <c r="V13" s="55"/>
      <c r="W13" s="55"/>
      <c r="X13" s="44">
        <f t="shared" si="0"/>
        <v>0</v>
      </c>
      <c r="Y13" s="45">
        <f t="shared" si="1"/>
        <v>0</v>
      </c>
      <c r="Z13" s="45">
        <f t="shared" si="2"/>
        <v>0</v>
      </c>
      <c r="AB13" s="132"/>
    </row>
    <row r="14" spans="2:28" ht="72.599999999999994" customHeight="1" x14ac:dyDescent="0.2">
      <c r="B14" s="39">
        <v>4</v>
      </c>
      <c r="C14" s="46" t="s">
        <v>339</v>
      </c>
      <c r="D14" s="40" t="s">
        <v>340</v>
      </c>
      <c r="E14" s="40" t="s">
        <v>341</v>
      </c>
      <c r="F14" s="40" t="s">
        <v>342</v>
      </c>
      <c r="G14" s="39" t="s">
        <v>76</v>
      </c>
      <c r="H14" s="41">
        <v>0.3</v>
      </c>
      <c r="I14" s="42">
        <v>45337</v>
      </c>
      <c r="J14" s="42">
        <v>45657</v>
      </c>
      <c r="K14" s="39">
        <v>0</v>
      </c>
      <c r="L14" s="39">
        <v>1</v>
      </c>
      <c r="M14" s="39">
        <v>0</v>
      </c>
      <c r="N14" s="39">
        <v>0</v>
      </c>
      <c r="O14" s="43">
        <v>1</v>
      </c>
      <c r="P14" s="55"/>
      <c r="Q14" s="55"/>
      <c r="R14" s="86"/>
      <c r="S14" s="86"/>
      <c r="T14" s="86"/>
      <c r="U14" s="86"/>
      <c r="V14" s="55"/>
      <c r="W14" s="55"/>
      <c r="X14" s="44">
        <f t="shared" si="0"/>
        <v>0</v>
      </c>
      <c r="Y14" s="45">
        <f t="shared" si="1"/>
        <v>0</v>
      </c>
      <c r="Z14" s="45">
        <f t="shared" si="2"/>
        <v>0</v>
      </c>
      <c r="AB14" s="132"/>
    </row>
    <row r="15" spans="2:28" ht="102" x14ac:dyDescent="0.2">
      <c r="B15" s="39">
        <v>5</v>
      </c>
      <c r="C15" s="46" t="s">
        <v>343</v>
      </c>
      <c r="D15" s="40" t="s">
        <v>344</v>
      </c>
      <c r="E15" s="40" t="s">
        <v>345</v>
      </c>
      <c r="F15" s="40" t="s">
        <v>346</v>
      </c>
      <c r="G15" s="39" t="s">
        <v>76</v>
      </c>
      <c r="H15" s="41">
        <v>0.1</v>
      </c>
      <c r="I15" s="42">
        <v>45366</v>
      </c>
      <c r="J15" s="42">
        <v>45657</v>
      </c>
      <c r="K15" s="39">
        <v>4</v>
      </c>
      <c r="L15" s="39">
        <v>0</v>
      </c>
      <c r="M15" s="39">
        <v>4</v>
      </c>
      <c r="N15" s="39">
        <v>0</v>
      </c>
      <c r="O15" s="43">
        <v>8</v>
      </c>
      <c r="P15" s="55"/>
      <c r="Q15" s="55"/>
      <c r="R15" s="86"/>
      <c r="S15" s="86"/>
      <c r="T15" s="86"/>
      <c r="U15" s="86"/>
      <c r="V15" s="55"/>
      <c r="W15" s="55"/>
      <c r="X15" s="44">
        <f t="shared" si="0"/>
        <v>0</v>
      </c>
      <c r="Y15" s="45">
        <f t="shared" si="1"/>
        <v>0</v>
      </c>
      <c r="Z15" s="45">
        <f t="shared" si="2"/>
        <v>0</v>
      </c>
    </row>
    <row r="16" spans="2:28" ht="70.150000000000006" customHeight="1" x14ac:dyDescent="0.2">
      <c r="B16" s="39">
        <v>6</v>
      </c>
      <c r="C16" s="46" t="s">
        <v>347</v>
      </c>
      <c r="D16" s="46" t="s">
        <v>348</v>
      </c>
      <c r="E16" s="40" t="s">
        <v>349</v>
      </c>
      <c r="F16" s="40" t="s">
        <v>350</v>
      </c>
      <c r="G16" s="39" t="s">
        <v>76</v>
      </c>
      <c r="H16" s="41">
        <v>0.1</v>
      </c>
      <c r="I16" s="42">
        <v>45427</v>
      </c>
      <c r="J16" s="42">
        <v>45657</v>
      </c>
      <c r="K16" s="39">
        <v>0</v>
      </c>
      <c r="L16" s="39">
        <v>1</v>
      </c>
      <c r="M16" s="39">
        <v>0</v>
      </c>
      <c r="N16" s="39">
        <v>1</v>
      </c>
      <c r="O16" s="43">
        <v>2</v>
      </c>
      <c r="P16" s="55"/>
      <c r="Q16" s="55"/>
      <c r="R16" s="86"/>
      <c r="S16" s="86"/>
      <c r="T16" s="86"/>
      <c r="U16" s="86"/>
      <c r="V16" s="55"/>
      <c r="W16" s="55"/>
      <c r="X16" s="44">
        <f t="shared" si="0"/>
        <v>0</v>
      </c>
      <c r="Y16" s="45">
        <f t="shared" si="1"/>
        <v>0</v>
      </c>
      <c r="Z16" s="45">
        <f t="shared" si="2"/>
        <v>0</v>
      </c>
    </row>
    <row r="17" spans="2:26" x14ac:dyDescent="0.2">
      <c r="B17" s="40"/>
      <c r="C17" s="46"/>
      <c r="D17" s="46"/>
      <c r="E17" s="40"/>
      <c r="F17" s="40"/>
      <c r="G17" s="39"/>
      <c r="H17" s="41">
        <f>SUM(H11:H16)</f>
        <v>1</v>
      </c>
      <c r="I17" s="40"/>
      <c r="J17" s="40"/>
      <c r="K17" s="40">
        <f>SUM(K11:K16)</f>
        <v>10</v>
      </c>
      <c r="L17" s="40">
        <f t="shared" ref="L17:N17" si="3">SUM(L11:L16)</f>
        <v>500010</v>
      </c>
      <c r="M17" s="40">
        <f t="shared" si="3"/>
        <v>500010</v>
      </c>
      <c r="N17" s="40">
        <f t="shared" si="3"/>
        <v>1000009</v>
      </c>
      <c r="O17" s="39">
        <f>SUM(O11:O16)</f>
        <v>2000039</v>
      </c>
      <c r="P17" s="74">
        <f>SUM(P11:P16)</f>
        <v>0</v>
      </c>
      <c r="Q17" s="74"/>
      <c r="R17" s="74"/>
      <c r="S17" s="74"/>
      <c r="T17" s="74"/>
      <c r="U17" s="74"/>
      <c r="V17" s="74"/>
      <c r="W17" s="74"/>
      <c r="X17" s="145">
        <f>SUM(X11:X16)</f>
        <v>0</v>
      </c>
      <c r="Y17" s="146"/>
      <c r="Z17" s="147">
        <f>SUM(Z11:Z16)</f>
        <v>0</v>
      </c>
    </row>
  </sheetData>
  <mergeCells count="3">
    <mergeCell ref="P8:Z8"/>
    <mergeCell ref="K8:O8"/>
    <mergeCell ref="B7:C7"/>
  </mergeCells>
  <dataValidations count="2">
    <dataValidation type="date" allowBlank="1" showInputMessage="1" showErrorMessage="1" errorTitle="Fecha" error="La fecha debe corresponder a la vigencia 2023" sqref="I11:J17" xr:uid="{00000000-0002-0000-0400-000000000000}">
      <formula1>44927</formula1>
      <formula2>45291</formula2>
    </dataValidation>
    <dataValidation type="list" allowBlank="1" showInputMessage="1" showErrorMessage="1" sqref="G11:G17" xr:uid="{00000000-0002-0000-0400-000001000000}">
      <formula1>"Número, Porcentaje"</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6D524-1B5C-4995-99DB-34BFDCFFE386}">
  <dimension ref="A1:N117"/>
  <sheetViews>
    <sheetView showGridLines="0" zoomScale="85" zoomScaleNormal="85" workbookViewId="0">
      <selection activeCell="A4" sqref="A4:M6"/>
    </sheetView>
  </sheetViews>
  <sheetFormatPr baseColWidth="10" defaultColWidth="24" defaultRowHeight="14.25" x14ac:dyDescent="0.2"/>
  <cols>
    <col min="1" max="1" width="53.25" style="305" customWidth="1"/>
    <col min="2" max="2" width="39.5" style="305" bestFit="1" customWidth="1"/>
    <col min="3" max="3" width="12.75" style="300" customWidth="1"/>
    <col min="4" max="4" width="15.125" style="300" customWidth="1"/>
    <col min="5" max="5" width="14.625" style="305" customWidth="1"/>
    <col min="6" max="6" width="17" style="305" customWidth="1"/>
    <col min="7" max="7" width="19.25" style="305" customWidth="1"/>
    <col min="8" max="8" width="16.25" style="301" customWidth="1"/>
    <col min="9" max="10" width="17.125" style="306" customWidth="1"/>
    <col min="11" max="11" width="21.375" style="305" bestFit="1" customWidth="1"/>
    <col min="12" max="12" width="20.375" style="305" bestFit="1" customWidth="1"/>
    <col min="13" max="13" width="28.625" style="305" customWidth="1"/>
    <col min="14" max="14" width="24" style="305"/>
    <col min="15" max="16" width="24" style="302"/>
    <col min="17" max="17" width="24.125" style="302" bestFit="1" customWidth="1"/>
    <col min="18" max="16384" width="24" style="302"/>
  </cols>
  <sheetData>
    <row r="1" spans="1:14" ht="42" customHeight="1" x14ac:dyDescent="0.2"/>
    <row r="2" spans="1:14" ht="105" customHeight="1" x14ac:dyDescent="0.2">
      <c r="A2" s="303"/>
      <c r="B2" s="346" t="s">
        <v>745</v>
      </c>
      <c r="C2" s="347"/>
      <c r="D2" s="347"/>
      <c r="E2" s="347"/>
      <c r="F2" s="347"/>
      <c r="G2" s="347"/>
      <c r="H2" s="347"/>
      <c r="I2" s="347"/>
      <c r="J2" s="347"/>
      <c r="K2" s="347"/>
      <c r="L2" s="348"/>
      <c r="M2" s="304" t="s">
        <v>746</v>
      </c>
    </row>
    <row r="3" spans="1:14" ht="12.75" customHeight="1" x14ac:dyDescent="0.2"/>
    <row r="4" spans="1:14" ht="42" customHeight="1" x14ac:dyDescent="0.2">
      <c r="A4" s="349" t="s">
        <v>624</v>
      </c>
      <c r="B4" s="350"/>
      <c r="C4" s="350"/>
      <c r="D4" s="350"/>
      <c r="E4" s="350"/>
      <c r="F4" s="350"/>
      <c r="G4" s="350"/>
      <c r="H4" s="350"/>
      <c r="I4" s="351"/>
      <c r="J4" s="351"/>
      <c r="K4" s="350"/>
      <c r="L4" s="350"/>
      <c r="M4" s="350"/>
    </row>
    <row r="5" spans="1:14" ht="42" customHeight="1" x14ac:dyDescent="0.2">
      <c r="A5" s="350"/>
      <c r="B5" s="350"/>
      <c r="C5" s="350"/>
      <c r="D5" s="350"/>
      <c r="E5" s="350"/>
      <c r="F5" s="350"/>
      <c r="G5" s="350"/>
      <c r="H5" s="350"/>
      <c r="I5" s="351"/>
      <c r="J5" s="351"/>
      <c r="K5" s="350"/>
      <c r="L5" s="350"/>
      <c r="M5" s="350"/>
    </row>
    <row r="6" spans="1:14" ht="42" customHeight="1" x14ac:dyDescent="0.2">
      <c r="A6" s="350"/>
      <c r="B6" s="350"/>
      <c r="C6" s="350"/>
      <c r="D6" s="350"/>
      <c r="E6" s="350"/>
      <c r="F6" s="350"/>
      <c r="G6" s="350"/>
      <c r="H6" s="350"/>
      <c r="I6" s="351"/>
      <c r="J6" s="351"/>
      <c r="K6" s="350"/>
      <c r="L6" s="350"/>
      <c r="M6" s="350"/>
    </row>
    <row r="7" spans="1:14" s="310" customFormat="1" ht="85.5" x14ac:dyDescent="0.2">
      <c r="A7" s="307" t="s">
        <v>625</v>
      </c>
      <c r="B7" s="307" t="s">
        <v>626</v>
      </c>
      <c r="C7" s="307" t="s">
        <v>627</v>
      </c>
      <c r="D7" s="307" t="s">
        <v>628</v>
      </c>
      <c r="E7" s="307" t="s">
        <v>629</v>
      </c>
      <c r="F7" s="307" t="s">
        <v>630</v>
      </c>
      <c r="G7" s="307" t="s">
        <v>631</v>
      </c>
      <c r="H7" s="307" t="s">
        <v>632</v>
      </c>
      <c r="I7" s="308" t="s">
        <v>633</v>
      </c>
      <c r="J7" s="308" t="s">
        <v>634</v>
      </c>
      <c r="K7" s="307" t="s">
        <v>635</v>
      </c>
      <c r="L7" s="307" t="s">
        <v>636</v>
      </c>
      <c r="M7" s="307" t="s">
        <v>637</v>
      </c>
      <c r="N7" s="309"/>
    </row>
    <row r="8" spans="1:14" s="318" customFormat="1" ht="42" customHeight="1" x14ac:dyDescent="0.2">
      <c r="A8" s="312">
        <v>50202300</v>
      </c>
      <c r="B8" s="311" t="s">
        <v>638</v>
      </c>
      <c r="C8" s="312">
        <v>2</v>
      </c>
      <c r="D8" s="312">
        <v>12</v>
      </c>
      <c r="E8" s="312">
        <v>12</v>
      </c>
      <c r="F8" s="312">
        <v>1</v>
      </c>
      <c r="G8" s="313" t="s">
        <v>639</v>
      </c>
      <c r="H8" s="312">
        <v>0</v>
      </c>
      <c r="I8" s="314">
        <v>23545674</v>
      </c>
      <c r="J8" s="314">
        <v>23545674</v>
      </c>
      <c r="K8" s="315">
        <v>0</v>
      </c>
      <c r="L8" s="315">
        <v>0</v>
      </c>
      <c r="M8" s="316" t="s">
        <v>640</v>
      </c>
      <c r="N8" s="317"/>
    </row>
    <row r="9" spans="1:14" s="318" customFormat="1" ht="42" customHeight="1" x14ac:dyDescent="0.2">
      <c r="A9" s="312">
        <v>44121600</v>
      </c>
      <c r="B9" s="311" t="s">
        <v>641</v>
      </c>
      <c r="C9" s="312">
        <v>2</v>
      </c>
      <c r="D9" s="312">
        <v>12</v>
      </c>
      <c r="E9" s="312">
        <v>12</v>
      </c>
      <c r="F9" s="312">
        <v>1</v>
      </c>
      <c r="G9" s="313" t="s">
        <v>639</v>
      </c>
      <c r="H9" s="312">
        <v>0</v>
      </c>
      <c r="I9" s="314">
        <v>26000000</v>
      </c>
      <c r="J9" s="314">
        <v>26000000</v>
      </c>
      <c r="K9" s="315">
        <v>0</v>
      </c>
      <c r="L9" s="315">
        <v>0</v>
      </c>
      <c r="M9" s="316" t="s">
        <v>640</v>
      </c>
      <c r="N9" s="317"/>
    </row>
    <row r="10" spans="1:14" s="318" customFormat="1" ht="42" customHeight="1" x14ac:dyDescent="0.2">
      <c r="A10" s="312" t="s">
        <v>747</v>
      </c>
      <c r="B10" s="311" t="s">
        <v>642</v>
      </c>
      <c r="C10" s="312">
        <v>2</v>
      </c>
      <c r="D10" s="312">
        <v>12</v>
      </c>
      <c r="E10" s="312">
        <v>12</v>
      </c>
      <c r="F10" s="312">
        <v>1</v>
      </c>
      <c r="G10" s="313" t="s">
        <v>639</v>
      </c>
      <c r="H10" s="312">
        <v>0</v>
      </c>
      <c r="I10" s="314">
        <v>29239209.77</v>
      </c>
      <c r="J10" s="314">
        <v>29239209.77</v>
      </c>
      <c r="K10" s="315">
        <v>0</v>
      </c>
      <c r="L10" s="315">
        <v>0</v>
      </c>
      <c r="M10" s="316" t="s">
        <v>640</v>
      </c>
      <c r="N10" s="317"/>
    </row>
    <row r="11" spans="1:14" s="318" customFormat="1" ht="42" customHeight="1" x14ac:dyDescent="0.2">
      <c r="A11" s="312" t="s">
        <v>748</v>
      </c>
      <c r="B11" s="311" t="s">
        <v>643</v>
      </c>
      <c r="C11" s="312">
        <v>2</v>
      </c>
      <c r="D11" s="312">
        <v>12</v>
      </c>
      <c r="E11" s="312">
        <v>12</v>
      </c>
      <c r="F11" s="312">
        <v>1</v>
      </c>
      <c r="G11" s="313" t="s">
        <v>639</v>
      </c>
      <c r="H11" s="312">
        <v>0</v>
      </c>
      <c r="I11" s="314">
        <v>17000000</v>
      </c>
      <c r="J11" s="319">
        <v>17000000</v>
      </c>
      <c r="K11" s="315">
        <v>0</v>
      </c>
      <c r="L11" s="315">
        <v>0</v>
      </c>
      <c r="M11" s="316" t="s">
        <v>640</v>
      </c>
      <c r="N11" s="317"/>
    </row>
    <row r="12" spans="1:14" s="318" customFormat="1" ht="42" customHeight="1" x14ac:dyDescent="0.2">
      <c r="A12" s="312" t="s">
        <v>748</v>
      </c>
      <c r="B12" s="311" t="s">
        <v>644</v>
      </c>
      <c r="C12" s="312">
        <v>2</v>
      </c>
      <c r="D12" s="312">
        <v>12</v>
      </c>
      <c r="E12" s="312">
        <v>12</v>
      </c>
      <c r="F12" s="312">
        <v>1</v>
      </c>
      <c r="G12" s="313" t="s">
        <v>639</v>
      </c>
      <c r="H12" s="312">
        <v>0</v>
      </c>
      <c r="I12" s="314">
        <v>9600000</v>
      </c>
      <c r="J12" s="314">
        <v>9600000</v>
      </c>
      <c r="K12" s="315">
        <v>0</v>
      </c>
      <c r="L12" s="315">
        <v>0</v>
      </c>
      <c r="M12" s="316" t="s">
        <v>640</v>
      </c>
      <c r="N12" s="317"/>
    </row>
    <row r="13" spans="1:14" s="318" customFormat="1" ht="42" customHeight="1" x14ac:dyDescent="0.2">
      <c r="A13" s="312" t="s">
        <v>748</v>
      </c>
      <c r="B13" s="311" t="s">
        <v>645</v>
      </c>
      <c r="C13" s="312">
        <v>2</v>
      </c>
      <c r="D13" s="312">
        <v>12</v>
      </c>
      <c r="E13" s="312">
        <v>12</v>
      </c>
      <c r="F13" s="312">
        <v>1</v>
      </c>
      <c r="G13" s="313" t="s">
        <v>639</v>
      </c>
      <c r="H13" s="312">
        <v>0</v>
      </c>
      <c r="I13" s="314">
        <v>7000000</v>
      </c>
      <c r="J13" s="319">
        <v>7000000</v>
      </c>
      <c r="K13" s="315">
        <v>0</v>
      </c>
      <c r="L13" s="315">
        <v>0</v>
      </c>
      <c r="M13" s="316" t="s">
        <v>640</v>
      </c>
      <c r="N13" s="317"/>
    </row>
    <row r="14" spans="1:14" s="318" customFormat="1" ht="42" customHeight="1" x14ac:dyDescent="0.2">
      <c r="A14" s="312" t="s">
        <v>748</v>
      </c>
      <c r="B14" s="311" t="s">
        <v>646</v>
      </c>
      <c r="C14" s="312">
        <v>2</v>
      </c>
      <c r="D14" s="312">
        <v>12</v>
      </c>
      <c r="E14" s="312">
        <v>12</v>
      </c>
      <c r="F14" s="312">
        <v>1</v>
      </c>
      <c r="G14" s="313" t="s">
        <v>639</v>
      </c>
      <c r="H14" s="312">
        <v>0</v>
      </c>
      <c r="I14" s="314">
        <v>270000000</v>
      </c>
      <c r="J14" s="314">
        <v>270000000</v>
      </c>
      <c r="K14" s="315">
        <v>0</v>
      </c>
      <c r="L14" s="315">
        <v>0</v>
      </c>
      <c r="M14" s="316" t="s">
        <v>640</v>
      </c>
      <c r="N14" s="317"/>
    </row>
    <row r="15" spans="1:14" s="318" customFormat="1" ht="42" customHeight="1" x14ac:dyDescent="0.2">
      <c r="A15" s="312" t="s">
        <v>748</v>
      </c>
      <c r="B15" s="311" t="s">
        <v>647</v>
      </c>
      <c r="C15" s="312">
        <v>2</v>
      </c>
      <c r="D15" s="312">
        <v>12</v>
      </c>
      <c r="E15" s="312">
        <v>12</v>
      </c>
      <c r="F15" s="312">
        <v>1</v>
      </c>
      <c r="G15" s="313" t="s">
        <v>639</v>
      </c>
      <c r="H15" s="312">
        <v>0</v>
      </c>
      <c r="I15" s="314">
        <v>604000000</v>
      </c>
      <c r="J15" s="314">
        <v>604000000</v>
      </c>
      <c r="K15" s="315">
        <v>0</v>
      </c>
      <c r="L15" s="315">
        <v>0</v>
      </c>
      <c r="M15" s="316" t="s">
        <v>640</v>
      </c>
      <c r="N15" s="317"/>
    </row>
    <row r="16" spans="1:14" s="318" customFormat="1" ht="42" customHeight="1" x14ac:dyDescent="0.2">
      <c r="A16" s="312" t="s">
        <v>748</v>
      </c>
      <c r="B16" s="311" t="s">
        <v>648</v>
      </c>
      <c r="C16" s="312">
        <v>2</v>
      </c>
      <c r="D16" s="312">
        <v>12</v>
      </c>
      <c r="E16" s="312">
        <v>12</v>
      </c>
      <c r="F16" s="312">
        <v>1</v>
      </c>
      <c r="G16" s="313" t="s">
        <v>639</v>
      </c>
      <c r="H16" s="312">
        <v>0</v>
      </c>
      <c r="I16" s="314">
        <v>6000000</v>
      </c>
      <c r="J16" s="314">
        <v>6000000</v>
      </c>
      <c r="K16" s="315">
        <v>0</v>
      </c>
      <c r="L16" s="315">
        <v>0</v>
      </c>
      <c r="M16" s="316" t="s">
        <v>640</v>
      </c>
      <c r="N16" s="317"/>
    </row>
    <row r="17" spans="1:14" s="318" customFormat="1" ht="42" customHeight="1" x14ac:dyDescent="0.2">
      <c r="A17" s="312">
        <v>84131500</v>
      </c>
      <c r="B17" s="311" t="s">
        <v>649</v>
      </c>
      <c r="C17" s="312">
        <v>2</v>
      </c>
      <c r="D17" s="312">
        <v>12</v>
      </c>
      <c r="E17" s="312">
        <v>12</v>
      </c>
      <c r="F17" s="312">
        <v>1</v>
      </c>
      <c r="G17" s="313" t="s">
        <v>639</v>
      </c>
      <c r="H17" s="312">
        <v>0</v>
      </c>
      <c r="I17" s="314">
        <v>53000000</v>
      </c>
      <c r="J17" s="314">
        <v>53000000</v>
      </c>
      <c r="K17" s="315">
        <v>0</v>
      </c>
      <c r="L17" s="315">
        <v>0</v>
      </c>
      <c r="M17" s="316" t="s">
        <v>640</v>
      </c>
      <c r="N17" s="317"/>
    </row>
    <row r="18" spans="1:14" s="318" customFormat="1" ht="42" customHeight="1" x14ac:dyDescent="0.2">
      <c r="A18" s="312">
        <v>92121500</v>
      </c>
      <c r="B18" s="311" t="s">
        <v>650</v>
      </c>
      <c r="C18" s="312">
        <v>2</v>
      </c>
      <c r="D18" s="312">
        <v>12</v>
      </c>
      <c r="E18" s="312">
        <v>12</v>
      </c>
      <c r="F18" s="312">
        <v>1</v>
      </c>
      <c r="G18" s="313" t="s">
        <v>639</v>
      </c>
      <c r="H18" s="312">
        <v>0</v>
      </c>
      <c r="I18" s="314">
        <v>804498920</v>
      </c>
      <c r="J18" s="314">
        <v>804498920</v>
      </c>
      <c r="K18" s="315">
        <v>0</v>
      </c>
      <c r="L18" s="315">
        <v>0</v>
      </c>
      <c r="M18" s="316" t="s">
        <v>640</v>
      </c>
      <c r="N18" s="317"/>
    </row>
    <row r="19" spans="1:14" s="318" customFormat="1" ht="42" customHeight="1" x14ac:dyDescent="0.2">
      <c r="A19" s="312">
        <v>76111500</v>
      </c>
      <c r="B19" s="311" t="s">
        <v>651</v>
      </c>
      <c r="C19" s="312">
        <v>2</v>
      </c>
      <c r="D19" s="312">
        <v>12</v>
      </c>
      <c r="E19" s="312">
        <v>12</v>
      </c>
      <c r="F19" s="312">
        <v>1</v>
      </c>
      <c r="G19" s="313" t="s">
        <v>639</v>
      </c>
      <c r="H19" s="312">
        <v>0</v>
      </c>
      <c r="I19" s="314">
        <v>545764849</v>
      </c>
      <c r="J19" s="314">
        <v>545764849</v>
      </c>
      <c r="K19" s="315">
        <v>0</v>
      </c>
      <c r="L19" s="315">
        <v>0</v>
      </c>
      <c r="M19" s="316" t="s">
        <v>640</v>
      </c>
      <c r="N19" s="317"/>
    </row>
    <row r="20" spans="1:14" s="318" customFormat="1" ht="42" customHeight="1" x14ac:dyDescent="0.2">
      <c r="A20" s="312">
        <v>78181500</v>
      </c>
      <c r="B20" s="311" t="s">
        <v>652</v>
      </c>
      <c r="C20" s="312">
        <v>2</v>
      </c>
      <c r="D20" s="312">
        <v>12</v>
      </c>
      <c r="E20" s="312">
        <v>12</v>
      </c>
      <c r="F20" s="312">
        <v>1</v>
      </c>
      <c r="G20" s="313" t="s">
        <v>639</v>
      </c>
      <c r="H20" s="312">
        <v>0</v>
      </c>
      <c r="I20" s="319">
        <v>32040110</v>
      </c>
      <c r="J20" s="319">
        <v>32040110</v>
      </c>
      <c r="K20" s="315">
        <v>0</v>
      </c>
      <c r="L20" s="315">
        <v>0</v>
      </c>
      <c r="M20" s="316" t="s">
        <v>640</v>
      </c>
      <c r="N20" s="317"/>
    </row>
    <row r="21" spans="1:14" s="318" customFormat="1" ht="42" customHeight="1" x14ac:dyDescent="0.2">
      <c r="A21" s="312">
        <v>15101500</v>
      </c>
      <c r="B21" s="311" t="s">
        <v>653</v>
      </c>
      <c r="C21" s="312">
        <v>2</v>
      </c>
      <c r="D21" s="312">
        <v>12</v>
      </c>
      <c r="E21" s="312">
        <v>12</v>
      </c>
      <c r="F21" s="312">
        <v>1</v>
      </c>
      <c r="G21" s="313" t="s">
        <v>639</v>
      </c>
      <c r="H21" s="312">
        <v>0</v>
      </c>
      <c r="I21" s="319">
        <v>1500000</v>
      </c>
      <c r="J21" s="319">
        <v>1500000</v>
      </c>
      <c r="K21" s="315">
        <v>0</v>
      </c>
      <c r="L21" s="315">
        <v>0</v>
      </c>
      <c r="M21" s="316" t="s">
        <v>640</v>
      </c>
      <c r="N21" s="317"/>
    </row>
    <row r="22" spans="1:14" s="318" customFormat="1" ht="42" customHeight="1" x14ac:dyDescent="0.2">
      <c r="A22" s="312" t="s">
        <v>747</v>
      </c>
      <c r="B22" s="311" t="s">
        <v>654</v>
      </c>
      <c r="C22" s="312">
        <v>2</v>
      </c>
      <c r="D22" s="312">
        <v>12</v>
      </c>
      <c r="E22" s="312">
        <v>12</v>
      </c>
      <c r="F22" s="312">
        <v>1</v>
      </c>
      <c r="G22" s="313" t="s">
        <v>639</v>
      </c>
      <c r="H22" s="312">
        <v>0</v>
      </c>
      <c r="I22" s="319">
        <v>15700000</v>
      </c>
      <c r="J22" s="319">
        <v>15700000</v>
      </c>
      <c r="K22" s="315">
        <v>0</v>
      </c>
      <c r="L22" s="315">
        <v>0</v>
      </c>
      <c r="M22" s="316" t="s">
        <v>640</v>
      </c>
      <c r="N22" s="317"/>
    </row>
    <row r="23" spans="1:14" s="318" customFormat="1" ht="42" customHeight="1" x14ac:dyDescent="0.2">
      <c r="A23" s="312">
        <v>23153100</v>
      </c>
      <c r="B23" s="311" t="s">
        <v>655</v>
      </c>
      <c r="C23" s="312">
        <v>2</v>
      </c>
      <c r="D23" s="312">
        <v>12</v>
      </c>
      <c r="E23" s="312">
        <v>12</v>
      </c>
      <c r="F23" s="312">
        <v>1</v>
      </c>
      <c r="G23" s="313" t="s">
        <v>639</v>
      </c>
      <c r="H23" s="312">
        <v>0</v>
      </c>
      <c r="I23" s="319">
        <v>49623300</v>
      </c>
      <c r="J23" s="319">
        <v>49623300</v>
      </c>
      <c r="K23" s="315">
        <v>0</v>
      </c>
      <c r="L23" s="315">
        <v>0</v>
      </c>
      <c r="M23" s="316" t="s">
        <v>640</v>
      </c>
      <c r="N23" s="317"/>
    </row>
    <row r="24" spans="1:14" s="318" customFormat="1" ht="71.25" x14ac:dyDescent="0.2">
      <c r="A24" s="312" t="s">
        <v>749</v>
      </c>
      <c r="B24" s="311" t="s">
        <v>656</v>
      </c>
      <c r="C24" s="312">
        <v>2</v>
      </c>
      <c r="D24" s="312">
        <v>12</v>
      </c>
      <c r="E24" s="312">
        <v>12</v>
      </c>
      <c r="F24" s="312">
        <v>1</v>
      </c>
      <c r="G24" s="313" t="s">
        <v>639</v>
      </c>
      <c r="H24" s="312">
        <v>0</v>
      </c>
      <c r="I24" s="319">
        <v>1600710000</v>
      </c>
      <c r="J24" s="319">
        <v>1600710000</v>
      </c>
      <c r="K24" s="315">
        <v>0</v>
      </c>
      <c r="L24" s="315">
        <v>0</v>
      </c>
      <c r="M24" s="316" t="s">
        <v>640</v>
      </c>
      <c r="N24" s="317"/>
    </row>
    <row r="25" spans="1:14" s="318" customFormat="1" ht="57" x14ac:dyDescent="0.2">
      <c r="A25" s="312" t="s">
        <v>750</v>
      </c>
      <c r="B25" s="311" t="s">
        <v>657</v>
      </c>
      <c r="C25" s="312">
        <v>2</v>
      </c>
      <c r="D25" s="312">
        <v>12</v>
      </c>
      <c r="E25" s="312">
        <v>12</v>
      </c>
      <c r="F25" s="312">
        <v>1</v>
      </c>
      <c r="G25" s="313" t="s">
        <v>639</v>
      </c>
      <c r="H25" s="312">
        <v>0</v>
      </c>
      <c r="I25" s="319">
        <v>310000000</v>
      </c>
      <c r="J25" s="319">
        <v>310000000</v>
      </c>
      <c r="K25" s="315">
        <v>0</v>
      </c>
      <c r="L25" s="315">
        <v>0</v>
      </c>
      <c r="M25" s="316" t="s">
        <v>640</v>
      </c>
      <c r="N25" s="317"/>
    </row>
    <row r="26" spans="1:14" s="318" customFormat="1" ht="42" customHeight="1" x14ac:dyDescent="0.2">
      <c r="A26" s="312">
        <v>72101500</v>
      </c>
      <c r="B26" s="311" t="s">
        <v>658</v>
      </c>
      <c r="C26" s="312">
        <v>2</v>
      </c>
      <c r="D26" s="312">
        <v>12</v>
      </c>
      <c r="E26" s="312">
        <v>12</v>
      </c>
      <c r="F26" s="312">
        <v>1</v>
      </c>
      <c r="G26" s="313" t="s">
        <v>639</v>
      </c>
      <c r="H26" s="312">
        <v>0</v>
      </c>
      <c r="I26" s="319">
        <v>13349000</v>
      </c>
      <c r="J26" s="319">
        <v>13349000</v>
      </c>
      <c r="K26" s="315">
        <v>0</v>
      </c>
      <c r="L26" s="315">
        <v>0</v>
      </c>
      <c r="M26" s="316" t="s">
        <v>640</v>
      </c>
      <c r="N26" s="317"/>
    </row>
    <row r="27" spans="1:14" s="318" customFormat="1" ht="42" customHeight="1" x14ac:dyDescent="0.2">
      <c r="A27" s="312" t="s">
        <v>751</v>
      </c>
      <c r="B27" s="311" t="s">
        <v>659</v>
      </c>
      <c r="C27" s="312">
        <v>2</v>
      </c>
      <c r="D27" s="312">
        <v>12</v>
      </c>
      <c r="E27" s="312">
        <v>12</v>
      </c>
      <c r="F27" s="312">
        <v>1</v>
      </c>
      <c r="G27" s="313" t="s">
        <v>639</v>
      </c>
      <c r="H27" s="312">
        <v>0</v>
      </c>
      <c r="I27" s="319">
        <v>463400000</v>
      </c>
      <c r="J27" s="319">
        <v>463400000</v>
      </c>
      <c r="K27" s="315">
        <v>0</v>
      </c>
      <c r="L27" s="315">
        <v>0</v>
      </c>
      <c r="M27" s="316" t="s">
        <v>640</v>
      </c>
      <c r="N27" s="317"/>
    </row>
    <row r="28" spans="1:14" s="318" customFormat="1" ht="42" customHeight="1" x14ac:dyDescent="0.2">
      <c r="A28" s="312" t="s">
        <v>752</v>
      </c>
      <c r="B28" s="320" t="s">
        <v>660</v>
      </c>
      <c r="C28" s="312">
        <v>2</v>
      </c>
      <c r="D28" s="312">
        <v>12</v>
      </c>
      <c r="E28" s="312">
        <v>12</v>
      </c>
      <c r="F28" s="312">
        <v>1</v>
      </c>
      <c r="G28" s="313" t="s">
        <v>639</v>
      </c>
      <c r="H28" s="312">
        <v>0</v>
      </c>
      <c r="I28" s="319">
        <v>492000000</v>
      </c>
      <c r="J28" s="319">
        <v>492000000</v>
      </c>
      <c r="K28" s="315">
        <v>0</v>
      </c>
      <c r="L28" s="315">
        <v>0</v>
      </c>
      <c r="M28" s="316" t="s">
        <v>640</v>
      </c>
      <c r="N28" s="317"/>
    </row>
    <row r="29" spans="1:14" s="318" customFormat="1" ht="42" customHeight="1" x14ac:dyDescent="0.2">
      <c r="A29" s="312">
        <v>53102700</v>
      </c>
      <c r="B29" s="320" t="s">
        <v>661</v>
      </c>
      <c r="C29" s="312">
        <v>2</v>
      </c>
      <c r="D29" s="312">
        <v>12</v>
      </c>
      <c r="E29" s="312">
        <v>12</v>
      </c>
      <c r="F29" s="312">
        <v>1</v>
      </c>
      <c r="G29" s="313" t="s">
        <v>639</v>
      </c>
      <c r="H29" s="312">
        <v>0</v>
      </c>
      <c r="I29" s="319">
        <v>80000000</v>
      </c>
      <c r="J29" s="319">
        <v>80000000</v>
      </c>
      <c r="K29" s="315">
        <v>0</v>
      </c>
      <c r="L29" s="315">
        <v>0</v>
      </c>
      <c r="M29" s="316" t="s">
        <v>640</v>
      </c>
      <c r="N29" s="317"/>
    </row>
    <row r="30" spans="1:14" s="318" customFormat="1" ht="42" customHeight="1" x14ac:dyDescent="0.2">
      <c r="A30" s="312" t="s">
        <v>753</v>
      </c>
      <c r="B30" s="320" t="s">
        <v>662</v>
      </c>
      <c r="C30" s="312">
        <v>2</v>
      </c>
      <c r="D30" s="312">
        <v>12</v>
      </c>
      <c r="E30" s="312">
        <v>12</v>
      </c>
      <c r="F30" s="312">
        <v>1</v>
      </c>
      <c r="G30" s="313" t="s">
        <v>639</v>
      </c>
      <c r="H30" s="312">
        <v>0</v>
      </c>
      <c r="I30" s="319">
        <v>15000000</v>
      </c>
      <c r="J30" s="319">
        <v>15000000</v>
      </c>
      <c r="K30" s="315">
        <v>0</v>
      </c>
      <c r="L30" s="315">
        <v>0</v>
      </c>
      <c r="M30" s="316" t="s">
        <v>640</v>
      </c>
      <c r="N30" s="317"/>
    </row>
    <row r="31" spans="1:14" s="318" customFormat="1" ht="42" customHeight="1" x14ac:dyDescent="0.2">
      <c r="A31" s="312" t="s">
        <v>754</v>
      </c>
      <c r="B31" s="320" t="s">
        <v>663</v>
      </c>
      <c r="C31" s="312">
        <v>2</v>
      </c>
      <c r="D31" s="312">
        <v>12</v>
      </c>
      <c r="E31" s="312">
        <v>12</v>
      </c>
      <c r="F31" s="312">
        <v>1</v>
      </c>
      <c r="G31" s="313" t="s">
        <v>639</v>
      </c>
      <c r="H31" s="312">
        <v>0</v>
      </c>
      <c r="I31" s="319">
        <v>341155159</v>
      </c>
      <c r="J31" s="319">
        <v>341155159</v>
      </c>
      <c r="K31" s="315">
        <v>0</v>
      </c>
      <c r="L31" s="315">
        <v>0</v>
      </c>
      <c r="M31" s="316" t="s">
        <v>640</v>
      </c>
      <c r="N31" s="317"/>
    </row>
    <row r="32" spans="1:14" s="318" customFormat="1" ht="42" customHeight="1" x14ac:dyDescent="0.2">
      <c r="A32" s="312">
        <v>80171500</v>
      </c>
      <c r="B32" s="320" t="s">
        <v>664</v>
      </c>
      <c r="C32" s="312">
        <v>2</v>
      </c>
      <c r="D32" s="312">
        <v>12</v>
      </c>
      <c r="E32" s="312">
        <v>12</v>
      </c>
      <c r="F32" s="312">
        <v>1</v>
      </c>
      <c r="G32" s="313" t="s">
        <v>639</v>
      </c>
      <c r="H32" s="312">
        <v>0</v>
      </c>
      <c r="I32" s="319">
        <v>22040440</v>
      </c>
      <c r="J32" s="319">
        <v>22040440</v>
      </c>
      <c r="K32" s="315">
        <v>0</v>
      </c>
      <c r="L32" s="315">
        <v>0</v>
      </c>
      <c r="M32" s="316" t="s">
        <v>640</v>
      </c>
      <c r="N32" s="317"/>
    </row>
    <row r="33" spans="1:14" s="318" customFormat="1" ht="42" customHeight="1" x14ac:dyDescent="0.2">
      <c r="A33" s="312" t="s">
        <v>755</v>
      </c>
      <c r="B33" s="320" t="s">
        <v>665</v>
      </c>
      <c r="C33" s="312">
        <v>2</v>
      </c>
      <c r="D33" s="312">
        <v>12</v>
      </c>
      <c r="E33" s="312">
        <v>12</v>
      </c>
      <c r="F33" s="312">
        <v>1</v>
      </c>
      <c r="G33" s="313" t="s">
        <v>639</v>
      </c>
      <c r="H33" s="312">
        <v>0</v>
      </c>
      <c r="I33" s="319">
        <v>5000000</v>
      </c>
      <c r="J33" s="319">
        <v>5000000</v>
      </c>
      <c r="K33" s="315">
        <v>0</v>
      </c>
      <c r="L33" s="315">
        <v>0</v>
      </c>
      <c r="M33" s="316" t="s">
        <v>640</v>
      </c>
      <c r="N33" s="317"/>
    </row>
    <row r="34" spans="1:14" s="318" customFormat="1" ht="42" customHeight="1" x14ac:dyDescent="0.2">
      <c r="A34" s="312" t="s">
        <v>756</v>
      </c>
      <c r="B34" s="320" t="s">
        <v>666</v>
      </c>
      <c r="C34" s="312">
        <v>2</v>
      </c>
      <c r="D34" s="312">
        <v>12</v>
      </c>
      <c r="E34" s="312">
        <v>12</v>
      </c>
      <c r="F34" s="312">
        <v>1</v>
      </c>
      <c r="G34" s="313" t="s">
        <v>639</v>
      </c>
      <c r="H34" s="312">
        <v>0</v>
      </c>
      <c r="I34" s="319">
        <v>325600000</v>
      </c>
      <c r="J34" s="319">
        <v>325600000</v>
      </c>
      <c r="K34" s="315">
        <v>0</v>
      </c>
      <c r="L34" s="315">
        <v>0</v>
      </c>
      <c r="M34" s="316" t="s">
        <v>640</v>
      </c>
      <c r="N34" s="317"/>
    </row>
    <row r="35" spans="1:14" s="318" customFormat="1" ht="42" customHeight="1" x14ac:dyDescent="0.2">
      <c r="A35" s="312" t="s">
        <v>757</v>
      </c>
      <c r="B35" s="320" t="s">
        <v>667</v>
      </c>
      <c r="C35" s="312">
        <v>2</v>
      </c>
      <c r="D35" s="312">
        <v>12</v>
      </c>
      <c r="E35" s="312">
        <v>12</v>
      </c>
      <c r="F35" s="312">
        <v>1</v>
      </c>
      <c r="G35" s="313" t="s">
        <v>639</v>
      </c>
      <c r="H35" s="312">
        <v>0</v>
      </c>
      <c r="I35" s="319">
        <v>5326528800</v>
      </c>
      <c r="J35" s="319">
        <v>5326528800</v>
      </c>
      <c r="K35" s="315">
        <v>0</v>
      </c>
      <c r="L35" s="315">
        <v>0</v>
      </c>
      <c r="M35" s="316" t="s">
        <v>640</v>
      </c>
      <c r="N35" s="317"/>
    </row>
    <row r="36" spans="1:14" s="318" customFormat="1" ht="42" customHeight="1" x14ac:dyDescent="0.2">
      <c r="A36" s="312" t="s">
        <v>758</v>
      </c>
      <c r="B36" s="320" t="s">
        <v>668</v>
      </c>
      <c r="C36" s="312">
        <v>2</v>
      </c>
      <c r="D36" s="312">
        <v>12</v>
      </c>
      <c r="E36" s="312">
        <v>12</v>
      </c>
      <c r="F36" s="312">
        <v>1</v>
      </c>
      <c r="G36" s="313" t="s">
        <v>639</v>
      </c>
      <c r="H36" s="312">
        <v>0</v>
      </c>
      <c r="I36" s="319">
        <v>15173824280</v>
      </c>
      <c r="J36" s="319">
        <v>15173824280</v>
      </c>
      <c r="K36" s="315">
        <v>0</v>
      </c>
      <c r="L36" s="315">
        <v>0</v>
      </c>
      <c r="M36" s="316" t="s">
        <v>640</v>
      </c>
      <c r="N36" s="317"/>
    </row>
    <row r="37" spans="1:14" s="318" customFormat="1" ht="42" customHeight="1" x14ac:dyDescent="0.2">
      <c r="A37" s="312" t="s">
        <v>759</v>
      </c>
      <c r="B37" s="320" t="s">
        <v>669</v>
      </c>
      <c r="C37" s="312">
        <v>2</v>
      </c>
      <c r="D37" s="312">
        <v>12</v>
      </c>
      <c r="E37" s="312">
        <v>12</v>
      </c>
      <c r="F37" s="312">
        <v>1</v>
      </c>
      <c r="G37" s="313" t="s">
        <v>639</v>
      </c>
      <c r="H37" s="312">
        <v>0</v>
      </c>
      <c r="I37" s="319">
        <v>5482641334.5100002</v>
      </c>
      <c r="J37" s="319">
        <v>5482641334.5100002</v>
      </c>
      <c r="K37" s="315">
        <v>0</v>
      </c>
      <c r="L37" s="315">
        <v>0</v>
      </c>
      <c r="M37" s="316" t="s">
        <v>640</v>
      </c>
      <c r="N37" s="317"/>
    </row>
    <row r="38" spans="1:14" s="318" customFormat="1" ht="42" customHeight="1" x14ac:dyDescent="0.2">
      <c r="A38" s="312" t="s">
        <v>760</v>
      </c>
      <c r="B38" s="320" t="s">
        <v>670</v>
      </c>
      <c r="C38" s="312">
        <v>2</v>
      </c>
      <c r="D38" s="312">
        <v>12</v>
      </c>
      <c r="E38" s="312">
        <v>12</v>
      </c>
      <c r="F38" s="312">
        <v>1</v>
      </c>
      <c r="G38" s="313" t="s">
        <v>639</v>
      </c>
      <c r="H38" s="312">
        <v>0</v>
      </c>
      <c r="I38" s="319">
        <v>5548824012</v>
      </c>
      <c r="J38" s="319">
        <v>5548824012</v>
      </c>
      <c r="K38" s="315">
        <v>0</v>
      </c>
      <c r="L38" s="315">
        <v>0</v>
      </c>
      <c r="M38" s="316" t="s">
        <v>640</v>
      </c>
      <c r="N38" s="317"/>
    </row>
    <row r="39" spans="1:14" s="318" customFormat="1" ht="42" customHeight="1" x14ac:dyDescent="0.2">
      <c r="A39" s="312">
        <v>60121700</v>
      </c>
      <c r="B39" s="320" t="s">
        <v>671</v>
      </c>
      <c r="C39" s="312">
        <v>2</v>
      </c>
      <c r="D39" s="312">
        <v>12</v>
      </c>
      <c r="E39" s="312">
        <v>12</v>
      </c>
      <c r="F39" s="312">
        <v>1</v>
      </c>
      <c r="G39" s="313" t="s">
        <v>639</v>
      </c>
      <c r="H39" s="312">
        <v>0</v>
      </c>
      <c r="I39" s="319">
        <v>327192453</v>
      </c>
      <c r="J39" s="319">
        <v>327192453</v>
      </c>
      <c r="K39" s="315">
        <v>0</v>
      </c>
      <c r="L39" s="315">
        <v>0</v>
      </c>
      <c r="M39" s="316" t="s">
        <v>640</v>
      </c>
      <c r="N39" s="317"/>
    </row>
    <row r="40" spans="1:14" s="318" customFormat="1" ht="71.25" x14ac:dyDescent="0.2">
      <c r="A40" s="312" t="s">
        <v>761</v>
      </c>
      <c r="B40" s="320" t="s">
        <v>672</v>
      </c>
      <c r="C40" s="312">
        <v>2</v>
      </c>
      <c r="D40" s="312">
        <v>12</v>
      </c>
      <c r="E40" s="312">
        <v>12</v>
      </c>
      <c r="F40" s="312">
        <v>1</v>
      </c>
      <c r="G40" s="313" t="s">
        <v>639</v>
      </c>
      <c r="H40" s="312">
        <v>0</v>
      </c>
      <c r="I40" s="319">
        <v>621792765</v>
      </c>
      <c r="J40" s="319">
        <v>621792765</v>
      </c>
      <c r="K40" s="315">
        <v>0</v>
      </c>
      <c r="L40" s="315">
        <v>0</v>
      </c>
      <c r="M40" s="316" t="s">
        <v>640</v>
      </c>
      <c r="N40" s="317"/>
    </row>
    <row r="41" spans="1:14" s="318" customFormat="1" ht="42" customHeight="1" x14ac:dyDescent="0.2">
      <c r="A41" s="312">
        <v>24141500</v>
      </c>
      <c r="B41" s="320" t="s">
        <v>673</v>
      </c>
      <c r="C41" s="312">
        <v>2</v>
      </c>
      <c r="D41" s="312">
        <v>12</v>
      </c>
      <c r="E41" s="312">
        <v>12</v>
      </c>
      <c r="F41" s="312">
        <v>1</v>
      </c>
      <c r="G41" s="313" t="s">
        <v>639</v>
      </c>
      <c r="H41" s="312">
        <v>0</v>
      </c>
      <c r="I41" s="319">
        <v>361288163.72000003</v>
      </c>
      <c r="J41" s="319">
        <v>361288163.72000003</v>
      </c>
      <c r="K41" s="315">
        <v>0</v>
      </c>
      <c r="L41" s="315">
        <v>0</v>
      </c>
      <c r="M41" s="316" t="s">
        <v>640</v>
      </c>
      <c r="N41" s="317"/>
    </row>
    <row r="42" spans="1:14" s="318" customFormat="1" ht="42" customHeight="1" x14ac:dyDescent="0.2">
      <c r="A42" s="312">
        <v>24141500</v>
      </c>
      <c r="B42" s="320" t="s">
        <v>674</v>
      </c>
      <c r="C42" s="312">
        <v>2</v>
      </c>
      <c r="D42" s="312">
        <v>12</v>
      </c>
      <c r="E42" s="312">
        <v>12</v>
      </c>
      <c r="F42" s="312">
        <v>1</v>
      </c>
      <c r="G42" s="313" t="s">
        <v>639</v>
      </c>
      <c r="H42" s="312">
        <v>0</v>
      </c>
      <c r="I42" s="319">
        <v>32720212.280000001</v>
      </c>
      <c r="J42" s="319">
        <v>32720212.280000001</v>
      </c>
      <c r="K42" s="315">
        <v>0</v>
      </c>
      <c r="L42" s="315">
        <v>0</v>
      </c>
      <c r="M42" s="316" t="s">
        <v>640</v>
      </c>
      <c r="N42" s="317"/>
    </row>
    <row r="43" spans="1:14" s="318" customFormat="1" ht="42" customHeight="1" x14ac:dyDescent="0.2">
      <c r="A43" s="312">
        <v>60121700</v>
      </c>
      <c r="B43" s="320" t="s">
        <v>675</v>
      </c>
      <c r="C43" s="312">
        <v>2</v>
      </c>
      <c r="D43" s="312">
        <v>12</v>
      </c>
      <c r="E43" s="312">
        <v>12</v>
      </c>
      <c r="F43" s="312">
        <v>1</v>
      </c>
      <c r="G43" s="313" t="s">
        <v>639</v>
      </c>
      <c r="H43" s="312">
        <v>0</v>
      </c>
      <c r="I43" s="319">
        <v>49330000</v>
      </c>
      <c r="J43" s="319">
        <v>49330000</v>
      </c>
      <c r="K43" s="315">
        <v>0</v>
      </c>
      <c r="L43" s="315">
        <v>0</v>
      </c>
      <c r="M43" s="316" t="s">
        <v>640</v>
      </c>
      <c r="N43" s="317"/>
    </row>
    <row r="44" spans="1:14" s="318" customFormat="1" ht="42" customHeight="1" x14ac:dyDescent="0.2">
      <c r="A44" s="312">
        <v>60121700</v>
      </c>
      <c r="B44" s="320" t="s">
        <v>676</v>
      </c>
      <c r="C44" s="312">
        <v>2</v>
      </c>
      <c r="D44" s="312">
        <v>12</v>
      </c>
      <c r="E44" s="312">
        <v>12</v>
      </c>
      <c r="F44" s="312">
        <v>1</v>
      </c>
      <c r="G44" s="313" t="s">
        <v>639</v>
      </c>
      <c r="H44" s="312">
        <v>0</v>
      </c>
      <c r="I44" s="319">
        <v>10000000</v>
      </c>
      <c r="J44" s="319">
        <v>10000000</v>
      </c>
      <c r="K44" s="315">
        <v>0</v>
      </c>
      <c r="L44" s="315">
        <v>0</v>
      </c>
      <c r="M44" s="316" t="s">
        <v>640</v>
      </c>
      <c r="N44" s="317"/>
    </row>
    <row r="45" spans="1:14" s="318" customFormat="1" ht="42" customHeight="1" x14ac:dyDescent="0.2">
      <c r="A45" s="312">
        <v>45101800</v>
      </c>
      <c r="B45" s="320" t="s">
        <v>677</v>
      </c>
      <c r="C45" s="312">
        <v>2</v>
      </c>
      <c r="D45" s="312">
        <v>12</v>
      </c>
      <c r="E45" s="312">
        <v>12</v>
      </c>
      <c r="F45" s="312">
        <v>1</v>
      </c>
      <c r="G45" s="313" t="s">
        <v>639</v>
      </c>
      <c r="H45" s="312">
        <v>0</v>
      </c>
      <c r="I45" s="319">
        <v>40669220.359999999</v>
      </c>
      <c r="J45" s="319">
        <v>40669220.359999999</v>
      </c>
      <c r="K45" s="315">
        <v>0</v>
      </c>
      <c r="L45" s="315">
        <v>0</v>
      </c>
      <c r="M45" s="316" t="s">
        <v>640</v>
      </c>
      <c r="N45" s="317"/>
    </row>
    <row r="46" spans="1:14" s="318" customFormat="1" ht="42" customHeight="1" x14ac:dyDescent="0.2">
      <c r="A46" s="312" t="s">
        <v>753</v>
      </c>
      <c r="B46" s="320" t="s">
        <v>662</v>
      </c>
      <c r="C46" s="312">
        <v>2</v>
      </c>
      <c r="D46" s="312">
        <v>12</v>
      </c>
      <c r="E46" s="312">
        <v>12</v>
      </c>
      <c r="F46" s="312">
        <v>1</v>
      </c>
      <c r="G46" s="313" t="s">
        <v>639</v>
      </c>
      <c r="H46" s="312">
        <v>0</v>
      </c>
      <c r="I46" s="319">
        <v>18888779.640000001</v>
      </c>
      <c r="J46" s="319">
        <v>18888779.640000001</v>
      </c>
      <c r="K46" s="315">
        <v>0</v>
      </c>
      <c r="L46" s="315">
        <v>0</v>
      </c>
      <c r="M46" s="316" t="s">
        <v>640</v>
      </c>
      <c r="N46" s="317"/>
    </row>
    <row r="47" spans="1:14" s="318" customFormat="1" ht="57" x14ac:dyDescent="0.2">
      <c r="A47" s="312" t="s">
        <v>762</v>
      </c>
      <c r="B47" s="320" t="s">
        <v>678</v>
      </c>
      <c r="C47" s="312">
        <v>2</v>
      </c>
      <c r="D47" s="312">
        <v>12</v>
      </c>
      <c r="E47" s="312">
        <v>12</v>
      </c>
      <c r="F47" s="312">
        <v>1</v>
      </c>
      <c r="G47" s="313" t="s">
        <v>639</v>
      </c>
      <c r="H47" s="312">
        <v>0</v>
      </c>
      <c r="I47" s="319">
        <v>743230022</v>
      </c>
      <c r="J47" s="319">
        <v>743230022</v>
      </c>
      <c r="K47" s="315">
        <v>0</v>
      </c>
      <c r="L47" s="315">
        <v>0</v>
      </c>
      <c r="M47" s="316" t="s">
        <v>640</v>
      </c>
      <c r="N47" s="317"/>
    </row>
    <row r="48" spans="1:14" s="318" customFormat="1" ht="42.75" x14ac:dyDescent="0.2">
      <c r="A48" s="312" t="s">
        <v>763</v>
      </c>
      <c r="B48" s="320" t="s">
        <v>679</v>
      </c>
      <c r="C48" s="312">
        <v>2</v>
      </c>
      <c r="D48" s="312">
        <v>12</v>
      </c>
      <c r="E48" s="312">
        <v>12</v>
      </c>
      <c r="F48" s="312">
        <v>1</v>
      </c>
      <c r="G48" s="313" t="s">
        <v>639</v>
      </c>
      <c r="H48" s="312">
        <v>0</v>
      </c>
      <c r="I48" s="319">
        <v>982891785</v>
      </c>
      <c r="J48" s="319">
        <v>982891785</v>
      </c>
      <c r="K48" s="315">
        <v>0</v>
      </c>
      <c r="L48" s="315">
        <v>0</v>
      </c>
      <c r="M48" s="316" t="s">
        <v>640</v>
      </c>
      <c r="N48" s="317"/>
    </row>
    <row r="49" spans="1:14" s="318" customFormat="1" ht="42" customHeight="1" x14ac:dyDescent="0.2">
      <c r="A49" s="312" t="s">
        <v>764</v>
      </c>
      <c r="B49" s="320" t="s">
        <v>680</v>
      </c>
      <c r="C49" s="312">
        <v>2</v>
      </c>
      <c r="D49" s="312">
        <v>12</v>
      </c>
      <c r="E49" s="312">
        <v>12</v>
      </c>
      <c r="F49" s="312">
        <v>1</v>
      </c>
      <c r="G49" s="313" t="s">
        <v>639</v>
      </c>
      <c r="H49" s="312">
        <v>0</v>
      </c>
      <c r="I49" s="319">
        <v>1469286655.8</v>
      </c>
      <c r="J49" s="319">
        <v>1469286655.8</v>
      </c>
      <c r="K49" s="315">
        <v>0</v>
      </c>
      <c r="L49" s="315">
        <v>0</v>
      </c>
      <c r="M49" s="316" t="s">
        <v>640</v>
      </c>
      <c r="N49" s="317"/>
    </row>
    <row r="50" spans="1:14" s="318" customFormat="1" ht="85.5" x14ac:dyDescent="0.2">
      <c r="A50" s="312">
        <v>15121500</v>
      </c>
      <c r="B50" s="320" t="s">
        <v>681</v>
      </c>
      <c r="C50" s="312">
        <v>2</v>
      </c>
      <c r="D50" s="312">
        <v>12</v>
      </c>
      <c r="E50" s="312">
        <v>12</v>
      </c>
      <c r="F50" s="312">
        <v>1</v>
      </c>
      <c r="G50" s="313" t="s">
        <v>639</v>
      </c>
      <c r="H50" s="312">
        <v>0</v>
      </c>
      <c r="I50" s="319">
        <v>45853000</v>
      </c>
      <c r="J50" s="319">
        <v>45853000</v>
      </c>
      <c r="K50" s="315">
        <v>0</v>
      </c>
      <c r="L50" s="315">
        <v>0</v>
      </c>
      <c r="M50" s="316" t="s">
        <v>640</v>
      </c>
      <c r="N50" s="317"/>
    </row>
    <row r="51" spans="1:14" s="318" customFormat="1" ht="42" customHeight="1" x14ac:dyDescent="0.2">
      <c r="A51" s="312" t="s">
        <v>747</v>
      </c>
      <c r="B51" s="320" t="s">
        <v>682</v>
      </c>
      <c r="C51" s="312">
        <v>2</v>
      </c>
      <c r="D51" s="312">
        <v>12</v>
      </c>
      <c r="E51" s="312">
        <v>12</v>
      </c>
      <c r="F51" s="312">
        <v>1</v>
      </c>
      <c r="G51" s="313" t="s">
        <v>639</v>
      </c>
      <c r="H51" s="312">
        <v>0</v>
      </c>
      <c r="I51" s="319">
        <v>45833210.770000003</v>
      </c>
      <c r="J51" s="319">
        <v>45833210.770000003</v>
      </c>
      <c r="K51" s="315">
        <v>0</v>
      </c>
      <c r="L51" s="315">
        <v>0</v>
      </c>
      <c r="M51" s="316" t="s">
        <v>640</v>
      </c>
      <c r="N51" s="317"/>
    </row>
    <row r="52" spans="1:14" s="318" customFormat="1" ht="42" customHeight="1" x14ac:dyDescent="0.2">
      <c r="A52" s="312" t="s">
        <v>765</v>
      </c>
      <c r="B52" s="320" t="s">
        <v>683</v>
      </c>
      <c r="C52" s="312">
        <v>2</v>
      </c>
      <c r="D52" s="312">
        <v>12</v>
      </c>
      <c r="E52" s="312">
        <v>12</v>
      </c>
      <c r="F52" s="312">
        <v>1</v>
      </c>
      <c r="G52" s="313" t="s">
        <v>639</v>
      </c>
      <c r="H52" s="312">
        <v>0</v>
      </c>
      <c r="I52" s="319">
        <v>523316301</v>
      </c>
      <c r="J52" s="319">
        <v>523316301</v>
      </c>
      <c r="K52" s="315">
        <v>0</v>
      </c>
      <c r="L52" s="315">
        <v>0</v>
      </c>
      <c r="M52" s="316" t="s">
        <v>640</v>
      </c>
      <c r="N52" s="317"/>
    </row>
    <row r="53" spans="1:14" s="318" customFormat="1" ht="42" customHeight="1" x14ac:dyDescent="0.2">
      <c r="A53" s="312" t="s">
        <v>766</v>
      </c>
      <c r="B53" s="320" t="s">
        <v>684</v>
      </c>
      <c r="C53" s="312">
        <v>2</v>
      </c>
      <c r="D53" s="312">
        <v>12</v>
      </c>
      <c r="E53" s="312">
        <v>12</v>
      </c>
      <c r="F53" s="312">
        <v>1</v>
      </c>
      <c r="G53" s="313" t="s">
        <v>639</v>
      </c>
      <c r="H53" s="312">
        <v>0</v>
      </c>
      <c r="I53" s="319">
        <v>62024000</v>
      </c>
      <c r="J53" s="319">
        <v>62024000</v>
      </c>
      <c r="K53" s="315">
        <v>0</v>
      </c>
      <c r="L53" s="315">
        <v>0</v>
      </c>
      <c r="M53" s="316" t="s">
        <v>640</v>
      </c>
      <c r="N53" s="317"/>
    </row>
    <row r="54" spans="1:14" s="318" customFormat="1" ht="71.25" x14ac:dyDescent="0.2">
      <c r="A54" s="312" t="s">
        <v>765</v>
      </c>
      <c r="B54" s="320" t="s">
        <v>685</v>
      </c>
      <c r="C54" s="312">
        <v>2</v>
      </c>
      <c r="D54" s="312">
        <v>12</v>
      </c>
      <c r="E54" s="312">
        <v>12</v>
      </c>
      <c r="F54" s="312">
        <v>1</v>
      </c>
      <c r="G54" s="313" t="s">
        <v>639</v>
      </c>
      <c r="H54" s="312">
        <v>0</v>
      </c>
      <c r="I54" s="319">
        <v>46421000</v>
      </c>
      <c r="J54" s="319">
        <v>46421000</v>
      </c>
      <c r="K54" s="315">
        <v>0</v>
      </c>
      <c r="L54" s="315">
        <v>0</v>
      </c>
      <c r="M54" s="316" t="s">
        <v>640</v>
      </c>
      <c r="N54" s="317"/>
    </row>
    <row r="55" spans="1:14" s="318" customFormat="1" ht="42" customHeight="1" x14ac:dyDescent="0.2">
      <c r="A55" s="312" t="s">
        <v>765</v>
      </c>
      <c r="B55" s="320" t="s">
        <v>686</v>
      </c>
      <c r="C55" s="312">
        <v>2</v>
      </c>
      <c r="D55" s="312">
        <v>12</v>
      </c>
      <c r="E55" s="312">
        <v>12</v>
      </c>
      <c r="F55" s="312">
        <v>1</v>
      </c>
      <c r="G55" s="313" t="s">
        <v>639</v>
      </c>
      <c r="H55" s="312">
        <v>0</v>
      </c>
      <c r="I55" s="319">
        <v>30000000</v>
      </c>
      <c r="J55" s="319">
        <v>30000000</v>
      </c>
      <c r="K55" s="315">
        <v>0</v>
      </c>
      <c r="L55" s="315">
        <v>0</v>
      </c>
      <c r="M55" s="316" t="s">
        <v>640</v>
      </c>
      <c r="N55" s="317"/>
    </row>
    <row r="56" spans="1:14" s="318" customFormat="1" ht="114" x14ac:dyDescent="0.2">
      <c r="A56" s="312" t="s">
        <v>767</v>
      </c>
      <c r="B56" s="320" t="s">
        <v>687</v>
      </c>
      <c r="C56" s="312">
        <v>2</v>
      </c>
      <c r="D56" s="312">
        <v>12</v>
      </c>
      <c r="E56" s="312">
        <v>12</v>
      </c>
      <c r="F56" s="312">
        <v>1</v>
      </c>
      <c r="G56" s="313" t="s">
        <v>639</v>
      </c>
      <c r="H56" s="312">
        <v>0</v>
      </c>
      <c r="I56" s="319">
        <v>20432566657.490002</v>
      </c>
      <c r="J56" s="319">
        <v>20432566657.490002</v>
      </c>
      <c r="K56" s="315">
        <v>0</v>
      </c>
      <c r="L56" s="315">
        <v>0</v>
      </c>
      <c r="M56" s="316" t="s">
        <v>640</v>
      </c>
      <c r="N56" s="317"/>
    </row>
    <row r="57" spans="1:14" s="318" customFormat="1" ht="42" customHeight="1" x14ac:dyDescent="0.2">
      <c r="A57" s="312" t="s">
        <v>768</v>
      </c>
      <c r="B57" s="320" t="s">
        <v>688</v>
      </c>
      <c r="C57" s="312">
        <v>2</v>
      </c>
      <c r="D57" s="312">
        <v>12</v>
      </c>
      <c r="E57" s="312">
        <v>12</v>
      </c>
      <c r="F57" s="312">
        <v>1</v>
      </c>
      <c r="G57" s="313" t="s">
        <v>639</v>
      </c>
      <c r="H57" s="312">
        <v>0</v>
      </c>
      <c r="I57" s="319">
        <v>59436564</v>
      </c>
      <c r="J57" s="319">
        <v>59436564</v>
      </c>
      <c r="K57" s="315">
        <v>0</v>
      </c>
      <c r="L57" s="315">
        <v>0</v>
      </c>
      <c r="M57" s="316" t="s">
        <v>640</v>
      </c>
      <c r="N57" s="317"/>
    </row>
    <row r="58" spans="1:14" s="318" customFormat="1" ht="42" customHeight="1" x14ac:dyDescent="0.2">
      <c r="A58" s="312" t="s">
        <v>768</v>
      </c>
      <c r="B58" s="320" t="s">
        <v>689</v>
      </c>
      <c r="C58" s="312">
        <v>2</v>
      </c>
      <c r="D58" s="312">
        <v>12</v>
      </c>
      <c r="E58" s="312">
        <v>12</v>
      </c>
      <c r="F58" s="312">
        <v>1</v>
      </c>
      <c r="G58" s="313" t="s">
        <v>639</v>
      </c>
      <c r="H58" s="312">
        <v>0</v>
      </c>
      <c r="I58" s="319">
        <v>11270000</v>
      </c>
      <c r="J58" s="319">
        <v>11270000</v>
      </c>
      <c r="K58" s="315">
        <v>0</v>
      </c>
      <c r="L58" s="315">
        <v>0</v>
      </c>
      <c r="M58" s="316" t="s">
        <v>640</v>
      </c>
      <c r="N58" s="317"/>
    </row>
    <row r="59" spans="1:14" s="318" customFormat="1" ht="42" customHeight="1" x14ac:dyDescent="0.2">
      <c r="A59" s="312" t="s">
        <v>768</v>
      </c>
      <c r="B59" s="320" t="s">
        <v>690</v>
      </c>
      <c r="C59" s="312">
        <v>2</v>
      </c>
      <c r="D59" s="312">
        <v>12</v>
      </c>
      <c r="E59" s="312">
        <v>12</v>
      </c>
      <c r="F59" s="312">
        <v>1</v>
      </c>
      <c r="G59" s="313" t="s">
        <v>639</v>
      </c>
      <c r="H59" s="312">
        <v>0</v>
      </c>
      <c r="I59" s="319">
        <v>28750000</v>
      </c>
      <c r="J59" s="319">
        <v>28750000</v>
      </c>
      <c r="K59" s="315">
        <v>0</v>
      </c>
      <c r="L59" s="315">
        <v>0</v>
      </c>
      <c r="M59" s="316" t="s">
        <v>640</v>
      </c>
      <c r="N59" s="317"/>
    </row>
    <row r="60" spans="1:14" s="318" customFormat="1" ht="42" customHeight="1" x14ac:dyDescent="0.2">
      <c r="A60" s="312" t="s">
        <v>768</v>
      </c>
      <c r="B60" s="320" t="s">
        <v>691</v>
      </c>
      <c r="C60" s="312">
        <v>2</v>
      </c>
      <c r="D60" s="312">
        <v>12</v>
      </c>
      <c r="E60" s="312">
        <v>12</v>
      </c>
      <c r="F60" s="312">
        <v>1</v>
      </c>
      <c r="G60" s="313" t="s">
        <v>639</v>
      </c>
      <c r="H60" s="312">
        <v>0</v>
      </c>
      <c r="I60" s="319">
        <v>60000000</v>
      </c>
      <c r="J60" s="319">
        <v>60000000</v>
      </c>
      <c r="K60" s="315">
        <v>0</v>
      </c>
      <c r="L60" s="315">
        <v>0</v>
      </c>
      <c r="M60" s="316" t="s">
        <v>640</v>
      </c>
      <c r="N60" s="317"/>
    </row>
    <row r="61" spans="1:14" s="318" customFormat="1" ht="42" customHeight="1" x14ac:dyDescent="0.2">
      <c r="A61" s="312" t="s">
        <v>768</v>
      </c>
      <c r="B61" s="320" t="s">
        <v>692</v>
      </c>
      <c r="C61" s="312">
        <v>2</v>
      </c>
      <c r="D61" s="312">
        <v>12</v>
      </c>
      <c r="E61" s="312">
        <v>12</v>
      </c>
      <c r="F61" s="312">
        <v>1</v>
      </c>
      <c r="G61" s="313" t="s">
        <v>639</v>
      </c>
      <c r="H61" s="312">
        <v>0</v>
      </c>
      <c r="I61" s="319">
        <v>18000000</v>
      </c>
      <c r="J61" s="319">
        <v>18000000</v>
      </c>
      <c r="K61" s="315">
        <v>0</v>
      </c>
      <c r="L61" s="315">
        <v>0</v>
      </c>
      <c r="M61" s="316" t="s">
        <v>640</v>
      </c>
      <c r="N61" s="317"/>
    </row>
    <row r="62" spans="1:14" s="318" customFormat="1" ht="42" customHeight="1" x14ac:dyDescent="0.2">
      <c r="A62" s="312" t="s">
        <v>768</v>
      </c>
      <c r="B62" s="320" t="s">
        <v>693</v>
      </c>
      <c r="C62" s="312">
        <v>2</v>
      </c>
      <c r="D62" s="312">
        <v>12</v>
      </c>
      <c r="E62" s="312">
        <v>12</v>
      </c>
      <c r="F62" s="312">
        <v>1</v>
      </c>
      <c r="G62" s="313" t="s">
        <v>639</v>
      </c>
      <c r="H62" s="312">
        <v>0</v>
      </c>
      <c r="I62" s="319">
        <v>77136693</v>
      </c>
      <c r="J62" s="319">
        <v>77136693</v>
      </c>
      <c r="K62" s="315">
        <v>0</v>
      </c>
      <c r="L62" s="315">
        <v>0</v>
      </c>
      <c r="M62" s="316" t="s">
        <v>640</v>
      </c>
      <c r="N62" s="317"/>
    </row>
    <row r="63" spans="1:14" s="318" customFormat="1" ht="42" customHeight="1" x14ac:dyDescent="0.2">
      <c r="A63" s="312">
        <v>81112000</v>
      </c>
      <c r="B63" s="320" t="s">
        <v>694</v>
      </c>
      <c r="C63" s="312">
        <v>2</v>
      </c>
      <c r="D63" s="312">
        <v>12</v>
      </c>
      <c r="E63" s="312">
        <v>12</v>
      </c>
      <c r="F63" s="312">
        <v>1</v>
      </c>
      <c r="G63" s="313" t="s">
        <v>639</v>
      </c>
      <c r="H63" s="312">
        <v>0</v>
      </c>
      <c r="I63" s="319">
        <v>40250000</v>
      </c>
      <c r="J63" s="319">
        <v>40250000</v>
      </c>
      <c r="K63" s="315">
        <v>0</v>
      </c>
      <c r="L63" s="315">
        <v>0</v>
      </c>
      <c r="M63" s="316" t="s">
        <v>640</v>
      </c>
      <c r="N63" s="317"/>
    </row>
    <row r="64" spans="1:14" s="318" customFormat="1" ht="42" customHeight="1" x14ac:dyDescent="0.2">
      <c r="A64" s="312" t="s">
        <v>769</v>
      </c>
      <c r="B64" s="320" t="s">
        <v>695</v>
      </c>
      <c r="C64" s="312">
        <v>2</v>
      </c>
      <c r="D64" s="312">
        <v>12</v>
      </c>
      <c r="E64" s="312">
        <v>12</v>
      </c>
      <c r="F64" s="312">
        <v>1</v>
      </c>
      <c r="G64" s="313" t="s">
        <v>639</v>
      </c>
      <c r="H64" s="312">
        <v>0</v>
      </c>
      <c r="I64" s="319">
        <v>108316200</v>
      </c>
      <c r="J64" s="319">
        <v>108316200</v>
      </c>
      <c r="K64" s="315">
        <v>0</v>
      </c>
      <c r="L64" s="315">
        <v>0</v>
      </c>
      <c r="M64" s="316" t="s">
        <v>640</v>
      </c>
      <c r="N64" s="317"/>
    </row>
    <row r="65" spans="1:14" s="318" customFormat="1" ht="42" customHeight="1" x14ac:dyDescent="0.2">
      <c r="A65" s="312" t="s">
        <v>770</v>
      </c>
      <c r="B65" s="320" t="s">
        <v>696</v>
      </c>
      <c r="C65" s="312">
        <v>2</v>
      </c>
      <c r="D65" s="312">
        <v>12</v>
      </c>
      <c r="E65" s="312">
        <v>12</v>
      </c>
      <c r="F65" s="312">
        <v>1</v>
      </c>
      <c r="G65" s="313" t="s">
        <v>639</v>
      </c>
      <c r="H65" s="312">
        <v>0</v>
      </c>
      <c r="I65" s="319">
        <v>161000000</v>
      </c>
      <c r="J65" s="319">
        <v>161000000</v>
      </c>
      <c r="K65" s="315">
        <v>0</v>
      </c>
      <c r="L65" s="315">
        <v>0</v>
      </c>
      <c r="M65" s="316" t="s">
        <v>640</v>
      </c>
      <c r="N65" s="317"/>
    </row>
    <row r="66" spans="1:14" s="318" customFormat="1" ht="57" x14ac:dyDescent="0.2">
      <c r="A66" s="312">
        <v>81112300</v>
      </c>
      <c r="B66" s="320" t="s">
        <v>697</v>
      </c>
      <c r="C66" s="312">
        <v>2</v>
      </c>
      <c r="D66" s="312">
        <v>12</v>
      </c>
      <c r="E66" s="312">
        <v>12</v>
      </c>
      <c r="F66" s="312">
        <v>1</v>
      </c>
      <c r="G66" s="313" t="s">
        <v>639</v>
      </c>
      <c r="H66" s="312">
        <v>0</v>
      </c>
      <c r="I66" s="319">
        <v>55000000</v>
      </c>
      <c r="J66" s="319">
        <v>55000000</v>
      </c>
      <c r="K66" s="315">
        <v>0</v>
      </c>
      <c r="L66" s="315">
        <v>0</v>
      </c>
      <c r="M66" s="316" t="s">
        <v>640</v>
      </c>
      <c r="N66" s="317"/>
    </row>
    <row r="67" spans="1:14" s="318" customFormat="1" ht="42" customHeight="1" x14ac:dyDescent="0.2">
      <c r="A67" s="312">
        <v>81112300</v>
      </c>
      <c r="B67" s="320" t="s">
        <v>698</v>
      </c>
      <c r="C67" s="312">
        <v>2</v>
      </c>
      <c r="D67" s="312">
        <v>12</v>
      </c>
      <c r="E67" s="312">
        <v>12</v>
      </c>
      <c r="F67" s="312">
        <v>1</v>
      </c>
      <c r="G67" s="313" t="s">
        <v>639</v>
      </c>
      <c r="H67" s="312">
        <v>0</v>
      </c>
      <c r="I67" s="319">
        <v>122213000</v>
      </c>
      <c r="J67" s="319">
        <v>122213000</v>
      </c>
      <c r="K67" s="315">
        <v>0</v>
      </c>
      <c r="L67" s="315">
        <v>0</v>
      </c>
      <c r="M67" s="316" t="s">
        <v>640</v>
      </c>
      <c r="N67" s="317"/>
    </row>
    <row r="68" spans="1:14" s="318" customFormat="1" ht="42" customHeight="1" x14ac:dyDescent="0.2">
      <c r="A68" s="312">
        <v>44103100</v>
      </c>
      <c r="B68" s="320" t="s">
        <v>699</v>
      </c>
      <c r="C68" s="312">
        <v>2</v>
      </c>
      <c r="D68" s="312">
        <v>12</v>
      </c>
      <c r="E68" s="312">
        <v>12</v>
      </c>
      <c r="F68" s="312">
        <v>1</v>
      </c>
      <c r="G68" s="313" t="s">
        <v>639</v>
      </c>
      <c r="H68" s="312">
        <v>0</v>
      </c>
      <c r="I68" s="319">
        <v>30000000</v>
      </c>
      <c r="J68" s="319">
        <v>30000000</v>
      </c>
      <c r="K68" s="315">
        <v>0</v>
      </c>
      <c r="L68" s="315">
        <v>0</v>
      </c>
      <c r="M68" s="316" t="s">
        <v>640</v>
      </c>
      <c r="N68" s="317"/>
    </row>
    <row r="69" spans="1:14" s="318" customFormat="1" ht="42" customHeight="1" x14ac:dyDescent="0.2">
      <c r="A69" s="312" t="s">
        <v>768</v>
      </c>
      <c r="B69" s="320" t="s">
        <v>700</v>
      </c>
      <c r="C69" s="312">
        <v>2</v>
      </c>
      <c r="D69" s="312">
        <v>12</v>
      </c>
      <c r="E69" s="312">
        <v>12</v>
      </c>
      <c r="F69" s="312">
        <v>1</v>
      </c>
      <c r="G69" s="313" t="s">
        <v>639</v>
      </c>
      <c r="H69" s="312">
        <v>0</v>
      </c>
      <c r="I69" s="319">
        <v>69890968</v>
      </c>
      <c r="J69" s="319">
        <v>69890968</v>
      </c>
      <c r="K69" s="315">
        <v>0</v>
      </c>
      <c r="L69" s="315">
        <v>0</v>
      </c>
      <c r="M69" s="316" t="s">
        <v>640</v>
      </c>
      <c r="N69" s="317"/>
    </row>
    <row r="70" spans="1:14" s="318" customFormat="1" ht="42.75" x14ac:dyDescent="0.2">
      <c r="A70" s="312" t="s">
        <v>768</v>
      </c>
      <c r="B70" s="320" t="s">
        <v>701</v>
      </c>
      <c r="C70" s="312">
        <v>2</v>
      </c>
      <c r="D70" s="312">
        <v>12</v>
      </c>
      <c r="E70" s="312">
        <v>12</v>
      </c>
      <c r="F70" s="312">
        <v>1</v>
      </c>
      <c r="G70" s="313" t="s">
        <v>639</v>
      </c>
      <c r="H70" s="312">
        <v>0</v>
      </c>
      <c r="I70" s="319">
        <v>70000000</v>
      </c>
      <c r="J70" s="319">
        <v>70000000</v>
      </c>
      <c r="K70" s="315">
        <v>0</v>
      </c>
      <c r="L70" s="315">
        <v>0</v>
      </c>
      <c r="M70" s="316" t="s">
        <v>640</v>
      </c>
      <c r="N70" s="317"/>
    </row>
    <row r="71" spans="1:14" s="318" customFormat="1" ht="42" customHeight="1" x14ac:dyDescent="0.2">
      <c r="A71" s="312" t="s">
        <v>768</v>
      </c>
      <c r="B71" s="320" t="s">
        <v>702</v>
      </c>
      <c r="C71" s="312">
        <v>2</v>
      </c>
      <c r="D71" s="312">
        <v>12</v>
      </c>
      <c r="E71" s="312">
        <v>12</v>
      </c>
      <c r="F71" s="312">
        <v>1</v>
      </c>
      <c r="G71" s="313" t="s">
        <v>639</v>
      </c>
      <c r="H71" s="312">
        <v>0</v>
      </c>
      <c r="I71" s="319">
        <v>110000000</v>
      </c>
      <c r="J71" s="319">
        <v>110000000</v>
      </c>
      <c r="K71" s="315">
        <v>0</v>
      </c>
      <c r="L71" s="315">
        <v>0</v>
      </c>
      <c r="M71" s="316" t="s">
        <v>640</v>
      </c>
      <c r="N71" s="317"/>
    </row>
    <row r="72" spans="1:14" s="318" customFormat="1" ht="42" customHeight="1" x14ac:dyDescent="0.2">
      <c r="A72" s="312" t="s">
        <v>768</v>
      </c>
      <c r="B72" s="320" t="s">
        <v>703</v>
      </c>
      <c r="C72" s="312">
        <v>2</v>
      </c>
      <c r="D72" s="312">
        <v>12</v>
      </c>
      <c r="E72" s="312">
        <v>12</v>
      </c>
      <c r="F72" s="312">
        <v>1</v>
      </c>
      <c r="G72" s="313" t="s">
        <v>639</v>
      </c>
      <c r="H72" s="312">
        <v>0</v>
      </c>
      <c r="I72" s="319">
        <v>45000000</v>
      </c>
      <c r="J72" s="319">
        <v>45000000</v>
      </c>
      <c r="K72" s="315">
        <v>0</v>
      </c>
      <c r="L72" s="315">
        <v>0</v>
      </c>
      <c r="M72" s="316" t="s">
        <v>640</v>
      </c>
      <c r="N72" s="317"/>
    </row>
    <row r="73" spans="1:14" s="318" customFormat="1" ht="42" customHeight="1" x14ac:dyDescent="0.2">
      <c r="A73" s="312" t="s">
        <v>768</v>
      </c>
      <c r="B73" s="320" t="s">
        <v>704</v>
      </c>
      <c r="C73" s="312">
        <v>2</v>
      </c>
      <c r="D73" s="312">
        <v>12</v>
      </c>
      <c r="E73" s="312">
        <v>12</v>
      </c>
      <c r="F73" s="312">
        <v>1</v>
      </c>
      <c r="G73" s="313" t="s">
        <v>639</v>
      </c>
      <c r="H73" s="312">
        <v>0</v>
      </c>
      <c r="I73" s="319">
        <v>70000000</v>
      </c>
      <c r="J73" s="319">
        <v>70000000</v>
      </c>
      <c r="K73" s="315">
        <v>0</v>
      </c>
      <c r="L73" s="315">
        <v>0</v>
      </c>
      <c r="M73" s="316" t="s">
        <v>640</v>
      </c>
      <c r="N73" s="317"/>
    </row>
    <row r="74" spans="1:14" s="318" customFormat="1" ht="42" customHeight="1" x14ac:dyDescent="0.2">
      <c r="A74" s="312" t="s">
        <v>768</v>
      </c>
      <c r="B74" s="320" t="s">
        <v>705</v>
      </c>
      <c r="C74" s="312">
        <v>2</v>
      </c>
      <c r="D74" s="312">
        <v>12</v>
      </c>
      <c r="E74" s="312">
        <v>12</v>
      </c>
      <c r="F74" s="312">
        <v>1</v>
      </c>
      <c r="G74" s="313" t="s">
        <v>639</v>
      </c>
      <c r="H74" s="312">
        <v>0</v>
      </c>
      <c r="I74" s="319">
        <v>65000000</v>
      </c>
      <c r="J74" s="319">
        <v>65000000</v>
      </c>
      <c r="K74" s="315">
        <v>0</v>
      </c>
      <c r="L74" s="315">
        <v>0</v>
      </c>
      <c r="M74" s="316" t="s">
        <v>640</v>
      </c>
      <c r="N74" s="317"/>
    </row>
    <row r="75" spans="1:14" s="318" customFormat="1" ht="42" customHeight="1" x14ac:dyDescent="0.2">
      <c r="A75" s="312" t="s">
        <v>768</v>
      </c>
      <c r="B75" s="320" t="s">
        <v>706</v>
      </c>
      <c r="C75" s="312">
        <v>2</v>
      </c>
      <c r="D75" s="312">
        <v>12</v>
      </c>
      <c r="E75" s="312">
        <v>12</v>
      </c>
      <c r="F75" s="312">
        <v>1</v>
      </c>
      <c r="G75" s="313" t="s">
        <v>639</v>
      </c>
      <c r="H75" s="312">
        <v>0</v>
      </c>
      <c r="I75" s="319">
        <v>63480000</v>
      </c>
      <c r="J75" s="319">
        <v>63480000</v>
      </c>
      <c r="K75" s="315">
        <v>0</v>
      </c>
      <c r="L75" s="315">
        <v>0</v>
      </c>
      <c r="M75" s="316" t="s">
        <v>640</v>
      </c>
      <c r="N75" s="317"/>
    </row>
    <row r="76" spans="1:14" s="318" customFormat="1" ht="42" customHeight="1" x14ac:dyDescent="0.2">
      <c r="A76" s="312" t="s">
        <v>768</v>
      </c>
      <c r="B76" s="320" t="s">
        <v>707</v>
      </c>
      <c r="C76" s="312">
        <v>2</v>
      </c>
      <c r="D76" s="312">
        <v>12</v>
      </c>
      <c r="E76" s="312">
        <v>12</v>
      </c>
      <c r="F76" s="312">
        <v>1</v>
      </c>
      <c r="G76" s="313" t="s">
        <v>639</v>
      </c>
      <c r="H76" s="312">
        <v>0</v>
      </c>
      <c r="I76" s="319">
        <v>82518816</v>
      </c>
      <c r="J76" s="319">
        <v>82518816</v>
      </c>
      <c r="K76" s="315">
        <v>0</v>
      </c>
      <c r="L76" s="315">
        <v>0</v>
      </c>
      <c r="M76" s="316" t="s">
        <v>640</v>
      </c>
      <c r="N76" s="317"/>
    </row>
    <row r="77" spans="1:14" s="318" customFormat="1" ht="42" customHeight="1" x14ac:dyDescent="0.2">
      <c r="A77" s="312" t="s">
        <v>768</v>
      </c>
      <c r="B77" s="320" t="s">
        <v>708</v>
      </c>
      <c r="C77" s="312">
        <v>2</v>
      </c>
      <c r="D77" s="312">
        <v>12</v>
      </c>
      <c r="E77" s="312">
        <v>12</v>
      </c>
      <c r="F77" s="312">
        <v>1</v>
      </c>
      <c r="G77" s="313" t="s">
        <v>639</v>
      </c>
      <c r="H77" s="312">
        <v>0</v>
      </c>
      <c r="I77" s="319">
        <v>152000000</v>
      </c>
      <c r="J77" s="319">
        <v>152000000</v>
      </c>
      <c r="K77" s="315">
        <v>0</v>
      </c>
      <c r="L77" s="315">
        <v>0</v>
      </c>
      <c r="M77" s="316" t="s">
        <v>640</v>
      </c>
      <c r="N77" s="317"/>
    </row>
    <row r="78" spans="1:14" s="318" customFormat="1" ht="42" customHeight="1" x14ac:dyDescent="0.2">
      <c r="A78" s="312" t="s">
        <v>768</v>
      </c>
      <c r="B78" s="320" t="s">
        <v>709</v>
      </c>
      <c r="C78" s="312">
        <v>2</v>
      </c>
      <c r="D78" s="312">
        <v>12</v>
      </c>
      <c r="E78" s="312">
        <v>12</v>
      </c>
      <c r="F78" s="312">
        <v>1</v>
      </c>
      <c r="G78" s="313" t="s">
        <v>639</v>
      </c>
      <c r="H78" s="312">
        <v>0</v>
      </c>
      <c r="I78" s="319">
        <v>664675000</v>
      </c>
      <c r="J78" s="319">
        <v>664675000</v>
      </c>
      <c r="K78" s="315">
        <v>0</v>
      </c>
      <c r="L78" s="315">
        <v>0</v>
      </c>
      <c r="M78" s="316" t="s">
        <v>640</v>
      </c>
      <c r="N78" s="317"/>
    </row>
    <row r="79" spans="1:14" s="318" customFormat="1" ht="42" customHeight="1" x14ac:dyDescent="0.2">
      <c r="A79" s="312" t="s">
        <v>768</v>
      </c>
      <c r="B79" s="320" t="s">
        <v>710</v>
      </c>
      <c r="C79" s="312">
        <v>2</v>
      </c>
      <c r="D79" s="312">
        <v>12</v>
      </c>
      <c r="E79" s="312">
        <v>12</v>
      </c>
      <c r="F79" s="312">
        <v>1</v>
      </c>
      <c r="G79" s="313" t="s">
        <v>639</v>
      </c>
      <c r="H79" s="312">
        <v>0</v>
      </c>
      <c r="I79" s="319">
        <v>32200000</v>
      </c>
      <c r="J79" s="319">
        <v>32200000</v>
      </c>
      <c r="K79" s="315">
        <v>0</v>
      </c>
      <c r="L79" s="315">
        <v>0</v>
      </c>
      <c r="M79" s="316" t="s">
        <v>640</v>
      </c>
      <c r="N79" s="317"/>
    </row>
    <row r="80" spans="1:14" s="318" customFormat="1" ht="42" customHeight="1" x14ac:dyDescent="0.2">
      <c r="A80" s="312" t="s">
        <v>768</v>
      </c>
      <c r="B80" s="320" t="s">
        <v>711</v>
      </c>
      <c r="C80" s="312">
        <v>2</v>
      </c>
      <c r="D80" s="312">
        <v>12</v>
      </c>
      <c r="E80" s="312">
        <v>12</v>
      </c>
      <c r="F80" s="312">
        <v>1</v>
      </c>
      <c r="G80" s="313" t="s">
        <v>639</v>
      </c>
      <c r="H80" s="312">
        <v>0</v>
      </c>
      <c r="I80" s="319">
        <v>6440000</v>
      </c>
      <c r="J80" s="319">
        <v>6440000</v>
      </c>
      <c r="K80" s="315">
        <v>0</v>
      </c>
      <c r="L80" s="315">
        <v>0</v>
      </c>
      <c r="M80" s="316" t="s">
        <v>640</v>
      </c>
      <c r="N80" s="317"/>
    </row>
    <row r="81" spans="1:14" s="318" customFormat="1" ht="42" customHeight="1" x14ac:dyDescent="0.2">
      <c r="A81" s="312" t="s">
        <v>768</v>
      </c>
      <c r="B81" s="320" t="s">
        <v>712</v>
      </c>
      <c r="C81" s="312">
        <v>2</v>
      </c>
      <c r="D81" s="312">
        <v>12</v>
      </c>
      <c r="E81" s="312">
        <v>12</v>
      </c>
      <c r="F81" s="312">
        <v>1</v>
      </c>
      <c r="G81" s="313" t="s">
        <v>639</v>
      </c>
      <c r="H81" s="312">
        <v>0</v>
      </c>
      <c r="I81" s="319">
        <v>200000000</v>
      </c>
      <c r="J81" s="319">
        <v>200000000</v>
      </c>
      <c r="K81" s="315">
        <v>0</v>
      </c>
      <c r="L81" s="315">
        <v>0</v>
      </c>
      <c r="M81" s="316" t="s">
        <v>640</v>
      </c>
      <c r="N81" s="317"/>
    </row>
    <row r="82" spans="1:14" s="318" customFormat="1" ht="42" customHeight="1" x14ac:dyDescent="0.2">
      <c r="A82" s="312" t="s">
        <v>768</v>
      </c>
      <c r="B82" s="320" t="s">
        <v>713</v>
      </c>
      <c r="C82" s="312">
        <v>2</v>
      </c>
      <c r="D82" s="312">
        <v>12</v>
      </c>
      <c r="E82" s="312">
        <v>12</v>
      </c>
      <c r="F82" s="312">
        <v>1</v>
      </c>
      <c r="G82" s="313" t="s">
        <v>639</v>
      </c>
      <c r="H82" s="312">
        <v>0</v>
      </c>
      <c r="I82" s="319">
        <v>7500000</v>
      </c>
      <c r="J82" s="319">
        <v>7500000</v>
      </c>
      <c r="K82" s="315">
        <v>0</v>
      </c>
      <c r="L82" s="315">
        <v>0</v>
      </c>
      <c r="M82" s="316" t="s">
        <v>640</v>
      </c>
      <c r="N82" s="317"/>
    </row>
    <row r="83" spans="1:14" s="318" customFormat="1" ht="42" customHeight="1" x14ac:dyDescent="0.2">
      <c r="A83" s="312" t="s">
        <v>768</v>
      </c>
      <c r="B83" s="320" t="s">
        <v>714</v>
      </c>
      <c r="C83" s="312">
        <v>2</v>
      </c>
      <c r="D83" s="312">
        <v>12</v>
      </c>
      <c r="E83" s="312">
        <v>12</v>
      </c>
      <c r="F83" s="312">
        <v>1</v>
      </c>
      <c r="G83" s="313" t="s">
        <v>639</v>
      </c>
      <c r="H83" s="312">
        <v>0</v>
      </c>
      <c r="I83" s="319">
        <v>7214400</v>
      </c>
      <c r="J83" s="319">
        <v>7214400</v>
      </c>
      <c r="K83" s="315">
        <v>0</v>
      </c>
      <c r="L83" s="315">
        <v>0</v>
      </c>
      <c r="M83" s="316" t="s">
        <v>640</v>
      </c>
      <c r="N83" s="317"/>
    </row>
    <row r="84" spans="1:14" s="318" customFormat="1" ht="42" customHeight="1" x14ac:dyDescent="0.2">
      <c r="A84" s="312" t="s">
        <v>768</v>
      </c>
      <c r="B84" s="320" t="s">
        <v>715</v>
      </c>
      <c r="C84" s="312">
        <v>2</v>
      </c>
      <c r="D84" s="312">
        <v>12</v>
      </c>
      <c r="E84" s="312">
        <v>12</v>
      </c>
      <c r="F84" s="312">
        <v>1</v>
      </c>
      <c r="G84" s="313" t="s">
        <v>639</v>
      </c>
      <c r="H84" s="312">
        <v>0</v>
      </c>
      <c r="I84" s="319">
        <v>25000000</v>
      </c>
      <c r="J84" s="319">
        <v>25000000</v>
      </c>
      <c r="K84" s="315">
        <v>0</v>
      </c>
      <c r="L84" s="315">
        <v>0</v>
      </c>
      <c r="M84" s="316" t="s">
        <v>640</v>
      </c>
      <c r="N84" s="317"/>
    </row>
    <row r="85" spans="1:14" s="318" customFormat="1" ht="42" customHeight="1" x14ac:dyDescent="0.2">
      <c r="A85" s="312" t="s">
        <v>768</v>
      </c>
      <c r="B85" s="320" t="s">
        <v>716</v>
      </c>
      <c r="C85" s="312">
        <v>2</v>
      </c>
      <c r="D85" s="312">
        <v>12</v>
      </c>
      <c r="E85" s="312">
        <v>12</v>
      </c>
      <c r="F85" s="312">
        <v>1</v>
      </c>
      <c r="G85" s="313" t="s">
        <v>639</v>
      </c>
      <c r="H85" s="312">
        <v>0</v>
      </c>
      <c r="I85" s="319">
        <v>60000000</v>
      </c>
      <c r="J85" s="319">
        <v>60000000</v>
      </c>
      <c r="K85" s="315">
        <v>0</v>
      </c>
      <c r="L85" s="315">
        <v>0</v>
      </c>
      <c r="M85" s="316" t="s">
        <v>640</v>
      </c>
      <c r="N85" s="317"/>
    </row>
    <row r="86" spans="1:14" s="318" customFormat="1" ht="42" customHeight="1" x14ac:dyDescent="0.2">
      <c r="A86" s="312" t="s">
        <v>768</v>
      </c>
      <c r="B86" s="320" t="s">
        <v>717</v>
      </c>
      <c r="C86" s="312">
        <v>2</v>
      </c>
      <c r="D86" s="312">
        <v>12</v>
      </c>
      <c r="E86" s="312">
        <v>12</v>
      </c>
      <c r="F86" s="312">
        <v>1</v>
      </c>
      <c r="G86" s="313" t="s">
        <v>639</v>
      </c>
      <c r="H86" s="312">
        <v>0</v>
      </c>
      <c r="I86" s="319">
        <v>30000000</v>
      </c>
      <c r="J86" s="319">
        <v>30000000</v>
      </c>
      <c r="K86" s="315">
        <v>0</v>
      </c>
      <c r="L86" s="315">
        <v>0</v>
      </c>
      <c r="M86" s="316" t="s">
        <v>640</v>
      </c>
      <c r="N86" s="317"/>
    </row>
    <row r="87" spans="1:14" s="318" customFormat="1" ht="42" customHeight="1" x14ac:dyDescent="0.2">
      <c r="A87" s="312">
        <v>81112100</v>
      </c>
      <c r="B87" s="320" t="s">
        <v>718</v>
      </c>
      <c r="C87" s="312">
        <v>2</v>
      </c>
      <c r="D87" s="312">
        <v>12</v>
      </c>
      <c r="E87" s="312">
        <v>12</v>
      </c>
      <c r="F87" s="312">
        <v>1</v>
      </c>
      <c r="G87" s="313" t="s">
        <v>639</v>
      </c>
      <c r="H87" s="312">
        <v>0</v>
      </c>
      <c r="I87" s="319">
        <v>24826269</v>
      </c>
      <c r="J87" s="319">
        <v>24826269</v>
      </c>
      <c r="K87" s="315">
        <v>0</v>
      </c>
      <c r="L87" s="315">
        <v>0</v>
      </c>
      <c r="M87" s="316" t="s">
        <v>640</v>
      </c>
      <c r="N87" s="317"/>
    </row>
    <row r="88" spans="1:14" s="318" customFormat="1" ht="42" customHeight="1" x14ac:dyDescent="0.2">
      <c r="A88" s="312">
        <v>81112300</v>
      </c>
      <c r="B88" s="320" t="s">
        <v>719</v>
      </c>
      <c r="C88" s="312">
        <v>2</v>
      </c>
      <c r="D88" s="312">
        <v>12</v>
      </c>
      <c r="E88" s="312">
        <v>12</v>
      </c>
      <c r="F88" s="312">
        <v>1</v>
      </c>
      <c r="G88" s="313" t="s">
        <v>639</v>
      </c>
      <c r="H88" s="312">
        <v>0</v>
      </c>
      <c r="I88" s="319">
        <v>3288820000</v>
      </c>
      <c r="J88" s="319">
        <v>3288820000</v>
      </c>
      <c r="K88" s="315">
        <v>0</v>
      </c>
      <c r="L88" s="315">
        <v>0</v>
      </c>
      <c r="M88" s="316" t="s">
        <v>640</v>
      </c>
      <c r="N88" s="317"/>
    </row>
    <row r="89" spans="1:14" s="318" customFormat="1" ht="42" customHeight="1" x14ac:dyDescent="0.2">
      <c r="A89" s="312">
        <v>55101500</v>
      </c>
      <c r="B89" s="320" t="s">
        <v>720</v>
      </c>
      <c r="C89" s="312">
        <v>2</v>
      </c>
      <c r="D89" s="312">
        <v>12</v>
      </c>
      <c r="E89" s="312">
        <v>12</v>
      </c>
      <c r="F89" s="312">
        <v>1</v>
      </c>
      <c r="G89" s="313" t="s">
        <v>639</v>
      </c>
      <c r="H89" s="312">
        <v>0</v>
      </c>
      <c r="I89" s="319">
        <v>3786000</v>
      </c>
      <c r="J89" s="319">
        <v>3786000</v>
      </c>
      <c r="K89" s="315">
        <v>0</v>
      </c>
      <c r="L89" s="315">
        <v>0</v>
      </c>
      <c r="M89" s="316" t="s">
        <v>640</v>
      </c>
      <c r="N89" s="317"/>
    </row>
    <row r="90" spans="1:14" s="318" customFormat="1" ht="42" customHeight="1" x14ac:dyDescent="0.2">
      <c r="A90" s="312" t="s">
        <v>771</v>
      </c>
      <c r="B90" s="320" t="s">
        <v>721</v>
      </c>
      <c r="C90" s="312">
        <v>2</v>
      </c>
      <c r="D90" s="312">
        <v>12</v>
      </c>
      <c r="E90" s="312">
        <v>12</v>
      </c>
      <c r="F90" s="312">
        <v>1</v>
      </c>
      <c r="G90" s="313" t="s">
        <v>639</v>
      </c>
      <c r="H90" s="312">
        <v>0</v>
      </c>
      <c r="I90" s="319">
        <v>48000000</v>
      </c>
      <c r="J90" s="319">
        <v>48000000</v>
      </c>
      <c r="K90" s="315">
        <v>0</v>
      </c>
      <c r="L90" s="315">
        <v>0</v>
      </c>
      <c r="M90" s="316" t="s">
        <v>640</v>
      </c>
      <c r="N90" s="317"/>
    </row>
    <row r="91" spans="1:14" s="318" customFormat="1" ht="42" customHeight="1" x14ac:dyDescent="0.2">
      <c r="A91" s="312">
        <v>78102200</v>
      </c>
      <c r="B91" s="320" t="s">
        <v>722</v>
      </c>
      <c r="C91" s="312">
        <v>2</v>
      </c>
      <c r="D91" s="312">
        <v>12</v>
      </c>
      <c r="E91" s="312">
        <v>12</v>
      </c>
      <c r="F91" s="312">
        <v>1</v>
      </c>
      <c r="G91" s="313" t="s">
        <v>639</v>
      </c>
      <c r="H91" s="312">
        <v>0</v>
      </c>
      <c r="I91" s="319">
        <v>15000000</v>
      </c>
      <c r="J91" s="319">
        <v>15000000</v>
      </c>
      <c r="K91" s="315">
        <v>0</v>
      </c>
      <c r="L91" s="315">
        <v>0</v>
      </c>
      <c r="M91" s="316" t="s">
        <v>640</v>
      </c>
      <c r="N91" s="317"/>
    </row>
    <row r="92" spans="1:14" s="318" customFormat="1" ht="42" customHeight="1" x14ac:dyDescent="0.2">
      <c r="A92" s="312">
        <v>84131600</v>
      </c>
      <c r="B92" s="320" t="s">
        <v>723</v>
      </c>
      <c r="C92" s="312">
        <v>2</v>
      </c>
      <c r="D92" s="312">
        <v>12</v>
      </c>
      <c r="E92" s="312">
        <v>12</v>
      </c>
      <c r="F92" s="312">
        <v>1</v>
      </c>
      <c r="G92" s="313" t="s">
        <v>639</v>
      </c>
      <c r="H92" s="312">
        <v>0</v>
      </c>
      <c r="I92" s="319">
        <v>141000000</v>
      </c>
      <c r="J92" s="319">
        <v>141000000</v>
      </c>
      <c r="K92" s="315">
        <v>0</v>
      </c>
      <c r="L92" s="315">
        <v>0</v>
      </c>
      <c r="M92" s="316" t="s">
        <v>640</v>
      </c>
      <c r="N92" s="317"/>
    </row>
    <row r="93" spans="1:14" s="318" customFormat="1" ht="42" customHeight="1" x14ac:dyDescent="0.2">
      <c r="A93" s="312">
        <v>84121800</v>
      </c>
      <c r="B93" s="320" t="s">
        <v>724</v>
      </c>
      <c r="C93" s="312">
        <v>2</v>
      </c>
      <c r="D93" s="312">
        <v>12</v>
      </c>
      <c r="E93" s="312">
        <v>12</v>
      </c>
      <c r="F93" s="312">
        <v>1</v>
      </c>
      <c r="G93" s="313" t="s">
        <v>639</v>
      </c>
      <c r="H93" s="312">
        <v>0</v>
      </c>
      <c r="I93" s="319">
        <v>35000000</v>
      </c>
      <c r="J93" s="319">
        <v>35000000</v>
      </c>
      <c r="K93" s="315">
        <v>0</v>
      </c>
      <c r="L93" s="315">
        <v>0</v>
      </c>
      <c r="M93" s="316" t="s">
        <v>640</v>
      </c>
      <c r="N93" s="317"/>
    </row>
    <row r="94" spans="1:14" s="318" customFormat="1" ht="42" customHeight="1" x14ac:dyDescent="0.2">
      <c r="A94" s="312" t="s">
        <v>772</v>
      </c>
      <c r="B94" s="320" t="s">
        <v>725</v>
      </c>
      <c r="C94" s="312">
        <v>2</v>
      </c>
      <c r="D94" s="312">
        <v>12</v>
      </c>
      <c r="E94" s="312">
        <v>12</v>
      </c>
      <c r="F94" s="312">
        <v>1</v>
      </c>
      <c r="G94" s="313" t="s">
        <v>639</v>
      </c>
      <c r="H94" s="312">
        <v>0</v>
      </c>
      <c r="I94" s="319">
        <v>246833335</v>
      </c>
      <c r="J94" s="319">
        <v>246833335</v>
      </c>
      <c r="K94" s="315">
        <v>0</v>
      </c>
      <c r="L94" s="315">
        <v>0</v>
      </c>
      <c r="M94" s="316" t="s">
        <v>640</v>
      </c>
      <c r="N94" s="317"/>
    </row>
    <row r="95" spans="1:14" s="318" customFormat="1" ht="42" customHeight="1" x14ac:dyDescent="0.2">
      <c r="A95" s="312">
        <v>84111500</v>
      </c>
      <c r="B95" s="320" t="s">
        <v>726</v>
      </c>
      <c r="C95" s="312">
        <v>2</v>
      </c>
      <c r="D95" s="312">
        <v>12</v>
      </c>
      <c r="E95" s="312">
        <v>12</v>
      </c>
      <c r="F95" s="312">
        <v>1</v>
      </c>
      <c r="G95" s="313" t="s">
        <v>639</v>
      </c>
      <c r="H95" s="312">
        <v>0</v>
      </c>
      <c r="I95" s="319">
        <v>96000000</v>
      </c>
      <c r="J95" s="319">
        <v>96000000</v>
      </c>
      <c r="K95" s="315">
        <v>0</v>
      </c>
      <c r="L95" s="315">
        <v>0</v>
      </c>
      <c r="M95" s="316" t="s">
        <v>640</v>
      </c>
      <c r="N95" s="317"/>
    </row>
    <row r="96" spans="1:14" s="318" customFormat="1" ht="42" customHeight="1" x14ac:dyDescent="0.2">
      <c r="A96" s="312" t="s">
        <v>773</v>
      </c>
      <c r="B96" s="320" t="s">
        <v>727</v>
      </c>
      <c r="C96" s="312">
        <v>2</v>
      </c>
      <c r="D96" s="312">
        <v>12</v>
      </c>
      <c r="E96" s="312">
        <v>12</v>
      </c>
      <c r="F96" s="312">
        <v>1</v>
      </c>
      <c r="G96" s="313" t="s">
        <v>639</v>
      </c>
      <c r="H96" s="312">
        <v>0</v>
      </c>
      <c r="I96" s="319">
        <v>208400000</v>
      </c>
      <c r="J96" s="319">
        <v>208400000</v>
      </c>
      <c r="K96" s="315">
        <v>0</v>
      </c>
      <c r="L96" s="315">
        <v>0</v>
      </c>
      <c r="M96" s="316" t="s">
        <v>640</v>
      </c>
      <c r="N96" s="317"/>
    </row>
    <row r="97" spans="1:14" s="318" customFormat="1" ht="42" customHeight="1" x14ac:dyDescent="0.2">
      <c r="A97" s="312" t="s">
        <v>774</v>
      </c>
      <c r="B97" s="320" t="s">
        <v>728</v>
      </c>
      <c r="C97" s="312">
        <v>2</v>
      </c>
      <c r="D97" s="312">
        <v>12</v>
      </c>
      <c r="E97" s="312">
        <v>12</v>
      </c>
      <c r="F97" s="312">
        <v>1</v>
      </c>
      <c r="G97" s="313" t="s">
        <v>639</v>
      </c>
      <c r="H97" s="312">
        <v>0</v>
      </c>
      <c r="I97" s="319">
        <v>5000000</v>
      </c>
      <c r="J97" s="319">
        <v>5000000</v>
      </c>
      <c r="K97" s="315">
        <v>0</v>
      </c>
      <c r="L97" s="315">
        <v>0</v>
      </c>
      <c r="M97" s="316" t="s">
        <v>640</v>
      </c>
      <c r="N97" s="317"/>
    </row>
    <row r="98" spans="1:14" s="318" customFormat="1" ht="42" customHeight="1" x14ac:dyDescent="0.2">
      <c r="A98" s="312" t="s">
        <v>775</v>
      </c>
      <c r="B98" s="320" t="s">
        <v>729</v>
      </c>
      <c r="C98" s="312">
        <v>1</v>
      </c>
      <c r="D98" s="312">
        <v>12</v>
      </c>
      <c r="E98" s="312">
        <v>12</v>
      </c>
      <c r="F98" s="312">
        <v>1</v>
      </c>
      <c r="G98" s="313" t="s">
        <v>639</v>
      </c>
      <c r="H98" s="312">
        <v>0</v>
      </c>
      <c r="I98" s="319">
        <v>118527356</v>
      </c>
      <c r="J98" s="319">
        <v>118527356</v>
      </c>
      <c r="K98" s="315">
        <v>0</v>
      </c>
      <c r="L98" s="315">
        <v>0</v>
      </c>
      <c r="M98" s="316" t="s">
        <v>640</v>
      </c>
      <c r="N98" s="317"/>
    </row>
    <row r="99" spans="1:14" s="318" customFormat="1" ht="42" customHeight="1" x14ac:dyDescent="0.2">
      <c r="A99" s="312" t="s">
        <v>771</v>
      </c>
      <c r="B99" s="320" t="s">
        <v>721</v>
      </c>
      <c r="C99" s="312">
        <v>2</v>
      </c>
      <c r="D99" s="312">
        <v>12</v>
      </c>
      <c r="E99" s="312">
        <v>12</v>
      </c>
      <c r="F99" s="312">
        <v>1</v>
      </c>
      <c r="G99" s="313" t="s">
        <v>639</v>
      </c>
      <c r="H99" s="312">
        <v>0</v>
      </c>
      <c r="I99" s="319">
        <v>35000000</v>
      </c>
      <c r="J99" s="319">
        <v>35000000</v>
      </c>
      <c r="K99" s="315">
        <v>0</v>
      </c>
      <c r="L99" s="315">
        <v>0</v>
      </c>
      <c r="M99" s="316" t="s">
        <v>640</v>
      </c>
      <c r="N99" s="317"/>
    </row>
    <row r="100" spans="1:14" s="318" customFormat="1" ht="42" customHeight="1" x14ac:dyDescent="0.2">
      <c r="A100" s="312">
        <v>84131500</v>
      </c>
      <c r="B100" s="320" t="s">
        <v>730</v>
      </c>
      <c r="C100" s="312">
        <v>2</v>
      </c>
      <c r="D100" s="312">
        <v>12</v>
      </c>
      <c r="E100" s="312">
        <v>12</v>
      </c>
      <c r="F100" s="312">
        <v>1</v>
      </c>
      <c r="G100" s="313" t="s">
        <v>639</v>
      </c>
      <c r="H100" s="312">
        <v>0</v>
      </c>
      <c r="I100" s="319">
        <v>370000000</v>
      </c>
      <c r="J100" s="319">
        <v>370000000</v>
      </c>
      <c r="K100" s="315">
        <v>0</v>
      </c>
      <c r="L100" s="315">
        <v>0</v>
      </c>
      <c r="M100" s="316" t="s">
        <v>640</v>
      </c>
      <c r="N100" s="317"/>
    </row>
    <row r="101" spans="1:14" s="318" customFormat="1" ht="42" customHeight="1" x14ac:dyDescent="0.2">
      <c r="A101" s="312" t="s">
        <v>776</v>
      </c>
      <c r="B101" s="320" t="s">
        <v>731</v>
      </c>
      <c r="C101" s="312">
        <v>2</v>
      </c>
      <c r="D101" s="312">
        <v>12</v>
      </c>
      <c r="E101" s="312">
        <v>12</v>
      </c>
      <c r="F101" s="312">
        <v>1</v>
      </c>
      <c r="G101" s="313" t="s">
        <v>639</v>
      </c>
      <c r="H101" s="312">
        <v>0</v>
      </c>
      <c r="I101" s="319">
        <v>1674493800</v>
      </c>
      <c r="J101" s="319">
        <v>1674493800</v>
      </c>
      <c r="K101" s="315">
        <v>0</v>
      </c>
      <c r="L101" s="315">
        <v>0</v>
      </c>
      <c r="M101" s="316" t="s">
        <v>640</v>
      </c>
      <c r="N101" s="317"/>
    </row>
    <row r="102" spans="1:14" s="318" customFormat="1" ht="42" customHeight="1" x14ac:dyDescent="0.2">
      <c r="A102" s="312" t="s">
        <v>777</v>
      </c>
      <c r="B102" s="320" t="s">
        <v>732</v>
      </c>
      <c r="C102" s="312">
        <v>2</v>
      </c>
      <c r="D102" s="312">
        <v>12</v>
      </c>
      <c r="E102" s="312">
        <v>12</v>
      </c>
      <c r="F102" s="312">
        <v>1</v>
      </c>
      <c r="G102" s="313" t="s">
        <v>639</v>
      </c>
      <c r="H102" s="312">
        <v>0</v>
      </c>
      <c r="I102" s="319">
        <v>7000000</v>
      </c>
      <c r="J102" s="319">
        <v>7000000</v>
      </c>
      <c r="K102" s="315">
        <v>0</v>
      </c>
      <c r="L102" s="315">
        <v>0</v>
      </c>
      <c r="M102" s="316" t="s">
        <v>640</v>
      </c>
      <c r="N102" s="317"/>
    </row>
    <row r="103" spans="1:14" s="318" customFormat="1" ht="42" customHeight="1" x14ac:dyDescent="0.2">
      <c r="A103" s="312" t="s">
        <v>778</v>
      </c>
      <c r="B103" s="320" t="s">
        <v>733</v>
      </c>
      <c r="C103" s="312">
        <v>2</v>
      </c>
      <c r="D103" s="312">
        <v>12</v>
      </c>
      <c r="E103" s="312">
        <v>12</v>
      </c>
      <c r="F103" s="312">
        <v>1</v>
      </c>
      <c r="G103" s="313" t="s">
        <v>639</v>
      </c>
      <c r="H103" s="312">
        <v>0</v>
      </c>
      <c r="I103" s="319">
        <v>23450087</v>
      </c>
      <c r="J103" s="319">
        <v>23450087</v>
      </c>
      <c r="K103" s="315">
        <v>0</v>
      </c>
      <c r="L103" s="315">
        <v>0</v>
      </c>
      <c r="M103" s="316" t="s">
        <v>640</v>
      </c>
      <c r="N103" s="317"/>
    </row>
    <row r="104" spans="1:14" s="318" customFormat="1" ht="42" customHeight="1" x14ac:dyDescent="0.2">
      <c r="A104" s="312" t="s">
        <v>779</v>
      </c>
      <c r="B104" s="320" t="s">
        <v>734</v>
      </c>
      <c r="C104" s="312">
        <v>2</v>
      </c>
      <c r="D104" s="312">
        <v>12</v>
      </c>
      <c r="E104" s="312">
        <v>12</v>
      </c>
      <c r="F104" s="312">
        <v>1</v>
      </c>
      <c r="G104" s="313" t="s">
        <v>639</v>
      </c>
      <c r="H104" s="312">
        <v>0</v>
      </c>
      <c r="I104" s="319">
        <v>729000000</v>
      </c>
      <c r="J104" s="319">
        <v>729000000</v>
      </c>
      <c r="K104" s="315">
        <v>0</v>
      </c>
      <c r="L104" s="315">
        <v>0</v>
      </c>
      <c r="M104" s="316" t="s">
        <v>640</v>
      </c>
      <c r="N104" s="317"/>
    </row>
    <row r="108" spans="1:14" s="326" customFormat="1" ht="48.75" customHeight="1" x14ac:dyDescent="0.25">
      <c r="A108" s="352" t="s">
        <v>735</v>
      </c>
      <c r="B108" s="321" t="s">
        <v>736</v>
      </c>
      <c r="C108" s="322"/>
      <c r="D108" s="322"/>
      <c r="E108" s="322"/>
      <c r="F108" s="323"/>
      <c r="G108" s="323"/>
      <c r="H108" s="324"/>
      <c r="I108" s="325"/>
      <c r="J108" s="325"/>
      <c r="K108" s="323"/>
      <c r="L108" s="323"/>
      <c r="M108" s="323"/>
      <c r="N108" s="323"/>
    </row>
    <row r="109" spans="1:14" s="326" customFormat="1" ht="33.75" customHeight="1" x14ac:dyDescent="0.2">
      <c r="A109" s="352"/>
      <c r="B109" s="327" t="s">
        <v>737</v>
      </c>
      <c r="C109" s="322"/>
      <c r="D109" s="322"/>
      <c r="E109" s="322"/>
      <c r="F109" s="323"/>
      <c r="G109" s="323"/>
      <c r="H109" s="324"/>
      <c r="I109" s="325"/>
      <c r="J109" s="325"/>
      <c r="K109" s="323"/>
      <c r="L109" s="323"/>
      <c r="M109" s="323"/>
      <c r="N109" s="323"/>
    </row>
    <row r="110" spans="1:14" s="326" customFormat="1" ht="48.75" customHeight="1" x14ac:dyDescent="0.25">
      <c r="A110" s="352"/>
      <c r="B110" s="321" t="s">
        <v>738</v>
      </c>
      <c r="C110" s="322"/>
      <c r="D110" s="322"/>
      <c r="E110" s="322"/>
      <c r="F110" s="323"/>
      <c r="G110" s="323"/>
      <c r="H110" s="324"/>
      <c r="I110" s="325"/>
      <c r="J110" s="325"/>
      <c r="K110" s="323"/>
      <c r="L110" s="323"/>
      <c r="M110" s="323"/>
      <c r="N110" s="323"/>
    </row>
    <row r="111" spans="1:14" s="326" customFormat="1" ht="33.75" customHeight="1" x14ac:dyDescent="0.2">
      <c r="A111" s="352"/>
      <c r="B111" s="327" t="s">
        <v>739</v>
      </c>
      <c r="C111" s="322"/>
      <c r="D111" s="322"/>
      <c r="E111" s="322"/>
      <c r="F111" s="323"/>
      <c r="G111" s="323"/>
      <c r="H111" s="324"/>
      <c r="I111" s="325"/>
      <c r="J111" s="325"/>
      <c r="K111" s="323"/>
      <c r="L111" s="323"/>
      <c r="M111" s="323"/>
      <c r="N111" s="323"/>
    </row>
    <row r="112" spans="1:14" s="326" customFormat="1" ht="48.75" customHeight="1" x14ac:dyDescent="0.25">
      <c r="A112" s="352"/>
      <c r="B112" s="321" t="s">
        <v>740</v>
      </c>
      <c r="C112" s="322"/>
      <c r="D112" s="322"/>
      <c r="E112" s="322"/>
      <c r="F112" s="323"/>
      <c r="G112" s="323"/>
      <c r="H112" s="324"/>
      <c r="I112" s="325"/>
      <c r="J112" s="325"/>
      <c r="K112" s="323"/>
      <c r="L112" s="323"/>
      <c r="M112" s="323"/>
      <c r="N112" s="323"/>
    </row>
    <row r="113" spans="1:14" ht="33.75" customHeight="1" x14ac:dyDescent="0.2">
      <c r="A113" s="352"/>
      <c r="B113" s="328" t="s">
        <v>741</v>
      </c>
      <c r="C113" s="322"/>
      <c r="D113" s="322"/>
      <c r="E113" s="322"/>
    </row>
    <row r="114" spans="1:14" s="326" customFormat="1" ht="48.75" customHeight="1" x14ac:dyDescent="0.25">
      <c r="A114" s="352"/>
      <c r="B114" s="321" t="s">
        <v>742</v>
      </c>
      <c r="C114" s="322"/>
      <c r="D114" s="322"/>
      <c r="E114" s="322"/>
      <c r="F114" s="323"/>
      <c r="G114" s="323"/>
      <c r="H114" s="324"/>
      <c r="I114" s="325"/>
      <c r="J114" s="325"/>
      <c r="K114" s="323"/>
      <c r="L114" s="323"/>
      <c r="M114" s="323"/>
      <c r="N114" s="323"/>
    </row>
    <row r="115" spans="1:14" ht="33.75" customHeight="1" x14ac:dyDescent="0.2">
      <c r="A115" s="352"/>
      <c r="B115" s="328" t="s">
        <v>445</v>
      </c>
      <c r="C115" s="322"/>
      <c r="D115" s="322"/>
      <c r="E115" s="322"/>
    </row>
    <row r="116" spans="1:14" s="326" customFormat="1" ht="48.75" customHeight="1" x14ac:dyDescent="0.25">
      <c r="A116" s="352"/>
      <c r="B116" s="321" t="s">
        <v>743</v>
      </c>
      <c r="C116" s="322"/>
      <c r="D116" s="322"/>
      <c r="E116" s="322"/>
      <c r="F116" s="323"/>
      <c r="G116" s="323"/>
      <c r="H116" s="324"/>
      <c r="I116" s="325"/>
      <c r="J116" s="325"/>
      <c r="K116" s="323"/>
      <c r="L116" s="323"/>
      <c r="M116" s="323"/>
      <c r="N116" s="323"/>
    </row>
    <row r="117" spans="1:14" ht="33.75" customHeight="1" x14ac:dyDescent="0.2">
      <c r="A117" s="352"/>
      <c r="B117" s="328" t="s">
        <v>744</v>
      </c>
      <c r="C117" s="322"/>
      <c r="D117" s="322"/>
      <c r="E117" s="322"/>
    </row>
  </sheetData>
  <mergeCells count="3">
    <mergeCell ref="B2:L2"/>
    <mergeCell ref="A4:M6"/>
    <mergeCell ref="A108:A117"/>
  </mergeCells>
  <printOptions horizontalCentered="1"/>
  <pageMargins left="0.70866141732283472" right="0.70866141732283472" top="0.74803149606299213" bottom="0.74803149606299213" header="0.31496062992125984" footer="0.31496062992125984"/>
  <pageSetup paperSize="5" scale="49" orientation="landscape" r:id="rId1"/>
  <headerFooter>
    <oddFooter>&amp;CPlan Anual de Adquisiciones - 2024&amp;R&amp;P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FC950-6D90-413E-A6EF-CB9A0C72DE14}">
  <sheetPr>
    <tabColor theme="7" tint="0.79998168889431442"/>
  </sheetPr>
  <dimension ref="B6:AJ28"/>
  <sheetViews>
    <sheetView showGridLines="0" zoomScaleNormal="100" workbookViewId="0">
      <pane ySplit="7" topLeftCell="A8" activePane="bottomLeft" state="frozen"/>
      <selection activeCell="AM24" sqref="AM24"/>
      <selection pane="bottomLeft"/>
    </sheetView>
  </sheetViews>
  <sheetFormatPr baseColWidth="10" defaultColWidth="11" defaultRowHeight="12.75" x14ac:dyDescent="0.2"/>
  <cols>
    <col min="1" max="1" width="2.625" style="38" customWidth="1"/>
    <col min="2" max="2" width="8.625" style="38" customWidth="1"/>
    <col min="3" max="3" width="21" style="38" customWidth="1"/>
    <col min="4" max="4" width="20.625" style="38" customWidth="1"/>
    <col min="5" max="5" width="18" style="38" bestFit="1" customWidth="1"/>
    <col min="6" max="6" width="10.125" style="38" bestFit="1" customWidth="1"/>
    <col min="7" max="7" width="9.25" style="38" bestFit="1" customWidth="1"/>
    <col min="8" max="8" width="7.625" style="38" customWidth="1"/>
    <col min="9" max="9" width="6.625" style="38" hidden="1" customWidth="1"/>
    <col min="10" max="10" width="40.625" style="38" hidden="1" customWidth="1"/>
    <col min="11" max="11" width="6.625" style="38" hidden="1" customWidth="1"/>
    <col min="12" max="12" width="40.625" style="38" hidden="1" customWidth="1"/>
    <col min="13" max="13" width="6.625" style="38" hidden="1" customWidth="1"/>
    <col min="14" max="14" width="21" style="38" hidden="1" customWidth="1"/>
    <col min="15" max="15" width="6.625" style="38" hidden="1" customWidth="1"/>
    <col min="16" max="16" width="40.625" style="38" hidden="1" customWidth="1"/>
    <col min="17" max="19" width="6.625" style="38" hidden="1" customWidth="1"/>
    <col min="20" max="21" width="11" style="38"/>
    <col min="22" max="24" width="11" style="38" hidden="1" customWidth="1"/>
    <col min="25" max="25" width="2.875" style="38" hidden="1" customWidth="1"/>
    <col min="26" max="28" width="11" style="38" hidden="1" customWidth="1"/>
    <col min="29" max="29" width="1.875" style="38" hidden="1" customWidth="1"/>
    <col min="30" max="32" width="11" style="38" hidden="1" customWidth="1"/>
    <col min="33" max="33" width="2.375" style="38" hidden="1" customWidth="1"/>
    <col min="34" max="36" width="11" style="38" hidden="1" customWidth="1"/>
    <col min="37" max="16384" width="11" style="38"/>
  </cols>
  <sheetData>
    <row r="6" spans="2:36" x14ac:dyDescent="0.2">
      <c r="B6" s="353" t="s">
        <v>506</v>
      </c>
      <c r="C6" s="353"/>
      <c r="D6" s="353"/>
      <c r="E6" s="353"/>
      <c r="F6" s="353"/>
      <c r="G6" s="353"/>
      <c r="H6" s="142"/>
    </row>
    <row r="7" spans="2:36" x14ac:dyDescent="0.2">
      <c r="B7" s="345" t="s">
        <v>352</v>
      </c>
      <c r="C7" s="345"/>
      <c r="D7" s="354" t="s">
        <v>284</v>
      </c>
      <c r="E7" s="354"/>
      <c r="F7" s="354"/>
      <c r="G7" s="354"/>
      <c r="H7" s="354"/>
      <c r="I7" s="354"/>
    </row>
    <row r="9" spans="2:36" ht="30" customHeight="1" x14ac:dyDescent="0.2">
      <c r="B9" s="143" t="s">
        <v>62</v>
      </c>
      <c r="C9" s="143" t="s">
        <v>63</v>
      </c>
      <c r="D9" s="143" t="s">
        <v>151</v>
      </c>
      <c r="E9" s="143" t="s">
        <v>65</v>
      </c>
      <c r="F9" s="143" t="s">
        <v>9</v>
      </c>
      <c r="G9" s="143" t="s">
        <v>120</v>
      </c>
      <c r="H9" s="143" t="s">
        <v>10</v>
      </c>
      <c r="I9" s="283" t="s">
        <v>302</v>
      </c>
      <c r="J9" s="283" t="s">
        <v>95</v>
      </c>
      <c r="K9" s="283" t="s">
        <v>315</v>
      </c>
      <c r="L9" s="283" t="s">
        <v>95</v>
      </c>
      <c r="M9" s="283" t="s">
        <v>316</v>
      </c>
      <c r="N9" s="283" t="s">
        <v>95</v>
      </c>
      <c r="O9" s="283" t="s">
        <v>317</v>
      </c>
      <c r="P9" s="283" t="s">
        <v>95</v>
      </c>
      <c r="Q9" s="283" t="s">
        <v>318</v>
      </c>
      <c r="R9" s="283" t="s">
        <v>11</v>
      </c>
      <c r="S9" s="283" t="s">
        <v>296</v>
      </c>
      <c r="V9" s="284" t="s">
        <v>297</v>
      </c>
      <c r="W9" s="284" t="s">
        <v>298</v>
      </c>
      <c r="X9" s="284" t="s">
        <v>299</v>
      </c>
      <c r="Z9" s="284" t="s">
        <v>297</v>
      </c>
      <c r="AA9" s="284" t="s">
        <v>298</v>
      </c>
      <c r="AB9" s="284" t="s">
        <v>299</v>
      </c>
      <c r="AD9" s="284" t="s">
        <v>297</v>
      </c>
      <c r="AE9" s="284" t="s">
        <v>298</v>
      </c>
      <c r="AF9" s="284" t="s">
        <v>299</v>
      </c>
      <c r="AH9" s="284" t="s">
        <v>297</v>
      </c>
      <c r="AI9" s="284" t="s">
        <v>298</v>
      </c>
      <c r="AJ9" s="284" t="s">
        <v>299</v>
      </c>
    </row>
    <row r="10" spans="2:36" ht="108.75" customHeight="1" x14ac:dyDescent="0.2">
      <c r="B10" s="39">
        <v>1</v>
      </c>
      <c r="C10" s="40" t="s">
        <v>121</v>
      </c>
      <c r="D10" s="40" t="s">
        <v>131</v>
      </c>
      <c r="E10" s="40" t="s">
        <v>195</v>
      </c>
      <c r="F10" s="47">
        <v>45657</v>
      </c>
      <c r="G10" s="45">
        <f>1/18</f>
        <v>5.5555555555555552E-2</v>
      </c>
      <c r="H10" s="48">
        <v>1</v>
      </c>
      <c r="I10" s="285"/>
      <c r="J10" s="285"/>
      <c r="K10" s="286"/>
      <c r="L10" s="286"/>
      <c r="M10" s="286"/>
      <c r="N10" s="287"/>
      <c r="O10" s="286"/>
      <c r="P10" s="285"/>
      <c r="Q10" s="49">
        <f t="shared" ref="Q10:Q27" si="0">I10+K10+M10+O10</f>
        <v>0</v>
      </c>
      <c r="R10" s="45">
        <f t="shared" ref="R10:R27" si="1">IFERROR(Q10/H10,0)</f>
        <v>0</v>
      </c>
      <c r="S10" s="45">
        <f t="shared" ref="S10:S27" si="2">R10*G10</f>
        <v>0</v>
      </c>
      <c r="V10" s="288">
        <v>0</v>
      </c>
      <c r="W10" s="267">
        <v>0</v>
      </c>
      <c r="X10" s="289">
        <f>W10*$G$10</f>
        <v>0</v>
      </c>
      <c r="Z10" s="288">
        <v>0</v>
      </c>
      <c r="AA10" s="267">
        <v>0</v>
      </c>
      <c r="AB10" s="289">
        <f>AA10*$G$10</f>
        <v>0</v>
      </c>
      <c r="AD10" s="288">
        <v>0</v>
      </c>
      <c r="AE10" s="267">
        <v>0</v>
      </c>
      <c r="AF10" s="289">
        <f>AE10*$G$10</f>
        <v>0</v>
      </c>
      <c r="AH10" s="288">
        <v>1</v>
      </c>
      <c r="AI10" s="267">
        <v>1</v>
      </c>
      <c r="AJ10" s="289">
        <f>AI10*$G$10</f>
        <v>5.5555555555555552E-2</v>
      </c>
    </row>
    <row r="11" spans="2:36" ht="84" customHeight="1" x14ac:dyDescent="0.2">
      <c r="B11" s="39">
        <v>2</v>
      </c>
      <c r="C11" s="40" t="s">
        <v>620</v>
      </c>
      <c r="D11" s="40" t="s">
        <v>621</v>
      </c>
      <c r="E11" s="40" t="s">
        <v>622</v>
      </c>
      <c r="F11" s="47">
        <v>45657</v>
      </c>
      <c r="G11" s="45">
        <f t="shared" ref="G11:G27" si="3">1/18</f>
        <v>5.5555555555555552E-2</v>
      </c>
      <c r="H11" s="48">
        <v>1</v>
      </c>
      <c r="I11" s="285"/>
      <c r="J11" s="285"/>
      <c r="K11" s="286"/>
      <c r="L11" s="286"/>
      <c r="M11" s="286"/>
      <c r="N11" s="287"/>
      <c r="O11" s="285"/>
      <c r="P11" s="285"/>
      <c r="Q11" s="49">
        <f t="shared" si="0"/>
        <v>0</v>
      </c>
      <c r="R11" s="45">
        <f t="shared" si="1"/>
        <v>0</v>
      </c>
      <c r="S11" s="45">
        <f t="shared" si="2"/>
        <v>0</v>
      </c>
      <c r="V11" s="288">
        <v>0</v>
      </c>
      <c r="W11" s="267">
        <v>0</v>
      </c>
      <c r="X11" s="289">
        <f t="shared" ref="X11:X27" si="4">W11*$G$10</f>
        <v>0</v>
      </c>
      <c r="Z11" s="288">
        <v>0</v>
      </c>
      <c r="AA11" s="267">
        <v>0</v>
      </c>
      <c r="AB11" s="289">
        <f t="shared" ref="AB11:AB27" si="5">AA11*$G$10</f>
        <v>0</v>
      </c>
      <c r="AD11" s="288">
        <v>0</v>
      </c>
      <c r="AE11" s="267">
        <v>0</v>
      </c>
      <c r="AF11" s="289">
        <f t="shared" ref="AF11:AF27" si="6">AE11*$G$10</f>
        <v>0</v>
      </c>
      <c r="AH11" s="288">
        <v>1</v>
      </c>
      <c r="AI11" s="267">
        <v>1</v>
      </c>
      <c r="AJ11" s="289">
        <f t="shared" ref="AJ11:AJ27" si="7">AI11*$G$10</f>
        <v>5.5555555555555552E-2</v>
      </c>
    </row>
    <row r="12" spans="2:36" ht="138.75" customHeight="1" x14ac:dyDescent="0.2">
      <c r="B12" s="39">
        <v>3</v>
      </c>
      <c r="C12" s="46" t="s">
        <v>122</v>
      </c>
      <c r="D12" s="40" t="s">
        <v>616</v>
      </c>
      <c r="E12" s="40" t="s">
        <v>197</v>
      </c>
      <c r="F12" s="47">
        <v>45657</v>
      </c>
      <c r="G12" s="45">
        <f t="shared" si="3"/>
        <v>5.5555555555555552E-2</v>
      </c>
      <c r="H12" s="48">
        <v>1</v>
      </c>
      <c r="I12" s="285"/>
      <c r="J12" s="285"/>
      <c r="K12" s="286"/>
      <c r="L12" s="286"/>
      <c r="M12" s="286"/>
      <c r="N12" s="287"/>
      <c r="O12" s="285"/>
      <c r="P12" s="285"/>
      <c r="Q12" s="49">
        <f t="shared" si="0"/>
        <v>0</v>
      </c>
      <c r="R12" s="45">
        <f t="shared" si="1"/>
        <v>0</v>
      </c>
      <c r="S12" s="45">
        <f t="shared" si="2"/>
        <v>0</v>
      </c>
      <c r="V12" s="288">
        <v>0</v>
      </c>
      <c r="W12" s="267">
        <v>0</v>
      </c>
      <c r="X12" s="289">
        <f t="shared" si="4"/>
        <v>0</v>
      </c>
      <c r="Z12" s="288">
        <v>0</v>
      </c>
      <c r="AA12" s="267">
        <v>0</v>
      </c>
      <c r="AB12" s="289">
        <f t="shared" si="5"/>
        <v>0</v>
      </c>
      <c r="AD12" s="288">
        <v>0</v>
      </c>
      <c r="AE12" s="267">
        <v>0</v>
      </c>
      <c r="AF12" s="289">
        <f t="shared" si="6"/>
        <v>0</v>
      </c>
      <c r="AH12" s="288">
        <v>1</v>
      </c>
      <c r="AI12" s="267">
        <v>1</v>
      </c>
      <c r="AJ12" s="289">
        <f t="shared" si="7"/>
        <v>5.5555555555555552E-2</v>
      </c>
    </row>
    <row r="13" spans="2:36" ht="91.5" customHeight="1" x14ac:dyDescent="0.2">
      <c r="B13" s="39">
        <v>4</v>
      </c>
      <c r="C13" s="46" t="s">
        <v>123</v>
      </c>
      <c r="D13" s="40" t="s">
        <v>617</v>
      </c>
      <c r="E13" s="40" t="s">
        <v>140</v>
      </c>
      <c r="F13" s="47">
        <v>45657</v>
      </c>
      <c r="G13" s="45">
        <f t="shared" si="3"/>
        <v>5.5555555555555552E-2</v>
      </c>
      <c r="H13" s="48">
        <v>1</v>
      </c>
      <c r="I13" s="285"/>
      <c r="J13" s="285"/>
      <c r="K13" s="286"/>
      <c r="L13" s="286"/>
      <c r="M13" s="286"/>
      <c r="N13" s="287"/>
      <c r="O13" s="286"/>
      <c r="P13" s="285"/>
      <c r="Q13" s="49">
        <f t="shared" si="0"/>
        <v>0</v>
      </c>
      <c r="R13" s="45">
        <f t="shared" si="1"/>
        <v>0</v>
      </c>
      <c r="S13" s="45">
        <f t="shared" si="2"/>
        <v>0</v>
      </c>
      <c r="V13" s="288">
        <v>0</v>
      </c>
      <c r="W13" s="267">
        <v>0</v>
      </c>
      <c r="X13" s="289">
        <f t="shared" si="4"/>
        <v>0</v>
      </c>
      <c r="Z13" s="288">
        <v>1</v>
      </c>
      <c r="AA13" s="267">
        <v>1</v>
      </c>
      <c r="AB13" s="289">
        <f t="shared" si="5"/>
        <v>5.5555555555555552E-2</v>
      </c>
      <c r="AD13" s="288">
        <v>0</v>
      </c>
      <c r="AE13" s="267">
        <v>0</v>
      </c>
      <c r="AF13" s="289">
        <f t="shared" si="6"/>
        <v>0</v>
      </c>
      <c r="AH13" s="288">
        <v>0</v>
      </c>
      <c r="AI13" s="267">
        <v>0</v>
      </c>
      <c r="AJ13" s="289">
        <f t="shared" si="7"/>
        <v>0</v>
      </c>
    </row>
    <row r="14" spans="2:36" ht="105" customHeight="1" x14ac:dyDescent="0.2">
      <c r="B14" s="39">
        <v>5</v>
      </c>
      <c r="C14" s="50" t="s">
        <v>123</v>
      </c>
      <c r="D14" s="40" t="s">
        <v>187</v>
      </c>
      <c r="E14" s="40" t="s">
        <v>141</v>
      </c>
      <c r="F14" s="47">
        <v>45657</v>
      </c>
      <c r="G14" s="45">
        <f t="shared" si="3"/>
        <v>5.5555555555555552E-2</v>
      </c>
      <c r="H14" s="48">
        <v>1</v>
      </c>
      <c r="I14" s="285"/>
      <c r="J14" s="285"/>
      <c r="K14" s="286"/>
      <c r="L14" s="286"/>
      <c r="M14" s="286"/>
      <c r="N14" s="287"/>
      <c r="O14" s="286"/>
      <c r="P14" s="285"/>
      <c r="Q14" s="49">
        <f t="shared" si="0"/>
        <v>0</v>
      </c>
      <c r="R14" s="45">
        <f t="shared" si="1"/>
        <v>0</v>
      </c>
      <c r="S14" s="45">
        <f t="shared" si="2"/>
        <v>0</v>
      </c>
      <c r="V14" s="288">
        <v>0</v>
      </c>
      <c r="W14" s="267">
        <v>0</v>
      </c>
      <c r="X14" s="289">
        <f t="shared" si="4"/>
        <v>0</v>
      </c>
      <c r="Z14" s="288">
        <v>0</v>
      </c>
      <c r="AA14" s="267">
        <v>0</v>
      </c>
      <c r="AB14" s="289">
        <f t="shared" si="5"/>
        <v>0</v>
      </c>
      <c r="AD14" s="288">
        <v>0</v>
      </c>
      <c r="AE14" s="267">
        <v>0</v>
      </c>
      <c r="AF14" s="289">
        <f t="shared" si="6"/>
        <v>0</v>
      </c>
      <c r="AH14" s="288">
        <v>1</v>
      </c>
      <c r="AI14" s="267">
        <v>1</v>
      </c>
      <c r="AJ14" s="289">
        <f t="shared" si="7"/>
        <v>5.5555555555555552E-2</v>
      </c>
    </row>
    <row r="15" spans="2:36" ht="52.5" customHeight="1" x14ac:dyDescent="0.2">
      <c r="B15" s="39">
        <v>6</v>
      </c>
      <c r="C15" s="50" t="s">
        <v>123</v>
      </c>
      <c r="D15" s="40" t="s">
        <v>132</v>
      </c>
      <c r="E15" s="40" t="s">
        <v>142</v>
      </c>
      <c r="F15" s="47">
        <v>45657</v>
      </c>
      <c r="G15" s="45">
        <f t="shared" si="3"/>
        <v>5.5555555555555552E-2</v>
      </c>
      <c r="H15" s="48">
        <v>1</v>
      </c>
      <c r="I15" s="285"/>
      <c r="J15" s="285"/>
      <c r="K15" s="286"/>
      <c r="L15" s="286"/>
      <c r="M15" s="286"/>
      <c r="N15" s="287"/>
      <c r="O15" s="286"/>
      <c r="P15" s="285"/>
      <c r="Q15" s="49">
        <f t="shared" si="0"/>
        <v>0</v>
      </c>
      <c r="R15" s="45">
        <f t="shared" si="1"/>
        <v>0</v>
      </c>
      <c r="S15" s="45">
        <f t="shared" si="2"/>
        <v>0</v>
      </c>
      <c r="V15" s="288">
        <v>0</v>
      </c>
      <c r="W15" s="267">
        <v>0</v>
      </c>
      <c r="X15" s="289">
        <f t="shared" si="4"/>
        <v>0</v>
      </c>
      <c r="Z15" s="288">
        <v>0</v>
      </c>
      <c r="AA15" s="267">
        <v>0</v>
      </c>
      <c r="AB15" s="289">
        <f t="shared" si="5"/>
        <v>0</v>
      </c>
      <c r="AD15" s="288">
        <v>0</v>
      </c>
      <c r="AE15" s="267">
        <v>0</v>
      </c>
      <c r="AF15" s="289">
        <f t="shared" si="6"/>
        <v>0</v>
      </c>
      <c r="AH15" s="288">
        <v>1</v>
      </c>
      <c r="AI15" s="267">
        <v>1</v>
      </c>
      <c r="AJ15" s="289">
        <f t="shared" si="7"/>
        <v>5.5555555555555552E-2</v>
      </c>
    </row>
    <row r="16" spans="2:36" ht="165.75" x14ac:dyDescent="0.2">
      <c r="B16" s="39">
        <v>7</v>
      </c>
      <c r="C16" s="50" t="s">
        <v>188</v>
      </c>
      <c r="D16" s="40" t="s">
        <v>133</v>
      </c>
      <c r="E16" s="40" t="s">
        <v>189</v>
      </c>
      <c r="F16" s="47">
        <v>45657</v>
      </c>
      <c r="G16" s="45">
        <f t="shared" si="3"/>
        <v>5.5555555555555552E-2</v>
      </c>
      <c r="H16" s="48">
        <v>1</v>
      </c>
      <c r="I16" s="285"/>
      <c r="J16" s="285"/>
      <c r="K16" s="286"/>
      <c r="L16" s="286"/>
      <c r="M16" s="286"/>
      <c r="N16" s="287"/>
      <c r="O16" s="286"/>
      <c r="P16" s="285"/>
      <c r="Q16" s="49">
        <f t="shared" si="0"/>
        <v>0</v>
      </c>
      <c r="R16" s="45">
        <f t="shared" si="1"/>
        <v>0</v>
      </c>
      <c r="S16" s="45">
        <f t="shared" si="2"/>
        <v>0</v>
      </c>
      <c r="V16" s="288">
        <v>0</v>
      </c>
      <c r="W16" s="267">
        <v>0</v>
      </c>
      <c r="X16" s="289">
        <f t="shared" si="4"/>
        <v>0</v>
      </c>
      <c r="Z16" s="288">
        <v>0</v>
      </c>
      <c r="AA16" s="267">
        <v>0</v>
      </c>
      <c r="AB16" s="289">
        <f t="shared" si="5"/>
        <v>0</v>
      </c>
      <c r="AD16" s="288">
        <v>0</v>
      </c>
      <c r="AE16" s="267">
        <v>0</v>
      </c>
      <c r="AF16" s="289">
        <f t="shared" si="6"/>
        <v>0</v>
      </c>
      <c r="AH16" s="288">
        <v>1</v>
      </c>
      <c r="AI16" s="267">
        <v>1</v>
      </c>
      <c r="AJ16" s="289">
        <f t="shared" si="7"/>
        <v>5.5555555555555552E-2</v>
      </c>
    </row>
    <row r="17" spans="2:36" ht="140.25" x14ac:dyDescent="0.2">
      <c r="B17" s="39">
        <v>8</v>
      </c>
      <c r="C17" s="50" t="s">
        <v>124</v>
      </c>
      <c r="D17" s="40" t="s">
        <v>133</v>
      </c>
      <c r="E17" s="40" t="s">
        <v>189</v>
      </c>
      <c r="F17" s="47">
        <v>45657</v>
      </c>
      <c r="G17" s="45">
        <f t="shared" si="3"/>
        <v>5.5555555555555552E-2</v>
      </c>
      <c r="H17" s="48">
        <v>1</v>
      </c>
      <c r="I17" s="285"/>
      <c r="J17" s="285"/>
      <c r="K17" s="286"/>
      <c r="L17" s="286"/>
      <c r="M17" s="286"/>
      <c r="N17" s="287"/>
      <c r="O17" s="286"/>
      <c r="P17" s="285"/>
      <c r="Q17" s="49">
        <f t="shared" si="0"/>
        <v>0</v>
      </c>
      <c r="R17" s="45">
        <f t="shared" si="1"/>
        <v>0</v>
      </c>
      <c r="S17" s="45">
        <f t="shared" si="2"/>
        <v>0</v>
      </c>
      <c r="V17" s="288">
        <v>0</v>
      </c>
      <c r="W17" s="267">
        <v>0</v>
      </c>
      <c r="X17" s="289">
        <f t="shared" si="4"/>
        <v>0</v>
      </c>
      <c r="Z17" s="288">
        <v>0</v>
      </c>
      <c r="AA17" s="267">
        <v>0</v>
      </c>
      <c r="AB17" s="289">
        <f t="shared" si="5"/>
        <v>0</v>
      </c>
      <c r="AD17" s="288">
        <v>0</v>
      </c>
      <c r="AE17" s="267">
        <v>0</v>
      </c>
      <c r="AF17" s="289">
        <f t="shared" si="6"/>
        <v>0</v>
      </c>
      <c r="AH17" s="288">
        <v>1</v>
      </c>
      <c r="AI17" s="267">
        <v>1</v>
      </c>
      <c r="AJ17" s="289">
        <f t="shared" si="7"/>
        <v>5.5555555555555552E-2</v>
      </c>
    </row>
    <row r="18" spans="2:36" ht="51" x14ac:dyDescent="0.2">
      <c r="B18" s="39">
        <v>9</v>
      </c>
      <c r="C18" s="50" t="s">
        <v>190</v>
      </c>
      <c r="D18" s="40" t="s">
        <v>291</v>
      </c>
      <c r="E18" s="40" t="s">
        <v>143</v>
      </c>
      <c r="F18" s="47">
        <v>45657</v>
      </c>
      <c r="G18" s="45">
        <f t="shared" si="3"/>
        <v>5.5555555555555552E-2</v>
      </c>
      <c r="H18" s="48">
        <v>1</v>
      </c>
      <c r="I18" s="285"/>
      <c r="J18" s="285"/>
      <c r="K18" s="286"/>
      <c r="L18" s="286"/>
      <c r="M18" s="286"/>
      <c r="N18" s="287"/>
      <c r="O18" s="286"/>
      <c r="P18" s="285"/>
      <c r="Q18" s="49">
        <f t="shared" si="0"/>
        <v>0</v>
      </c>
      <c r="R18" s="45">
        <f t="shared" si="1"/>
        <v>0</v>
      </c>
      <c r="S18" s="45">
        <f t="shared" si="2"/>
        <v>0</v>
      </c>
      <c r="V18" s="288">
        <v>0</v>
      </c>
      <c r="W18" s="267">
        <v>0</v>
      </c>
      <c r="X18" s="289">
        <f t="shared" si="4"/>
        <v>0</v>
      </c>
      <c r="Z18" s="288">
        <v>0</v>
      </c>
      <c r="AA18" s="267">
        <v>0</v>
      </c>
      <c r="AB18" s="289">
        <f t="shared" si="5"/>
        <v>0</v>
      </c>
      <c r="AD18" s="288">
        <v>0</v>
      </c>
      <c r="AE18" s="267">
        <v>0</v>
      </c>
      <c r="AF18" s="289">
        <f t="shared" si="6"/>
        <v>0</v>
      </c>
      <c r="AH18" s="288">
        <v>1</v>
      </c>
      <c r="AI18" s="267">
        <v>1</v>
      </c>
      <c r="AJ18" s="289">
        <f t="shared" si="7"/>
        <v>5.5555555555555552E-2</v>
      </c>
    </row>
    <row r="19" spans="2:36" ht="72.75" customHeight="1" x14ac:dyDescent="0.2">
      <c r="B19" s="39">
        <v>10</v>
      </c>
      <c r="C19" s="50" t="s">
        <v>191</v>
      </c>
      <c r="D19" s="40" t="s">
        <v>290</v>
      </c>
      <c r="E19" s="40" t="s">
        <v>143</v>
      </c>
      <c r="F19" s="47">
        <v>45657</v>
      </c>
      <c r="G19" s="45">
        <f t="shared" si="3"/>
        <v>5.5555555555555552E-2</v>
      </c>
      <c r="H19" s="48">
        <v>1</v>
      </c>
      <c r="I19" s="285"/>
      <c r="J19" s="285"/>
      <c r="K19" s="286"/>
      <c r="L19" s="286"/>
      <c r="M19" s="286"/>
      <c r="N19" s="287"/>
      <c r="O19" s="286"/>
      <c r="P19" s="285"/>
      <c r="Q19" s="49">
        <f t="shared" si="0"/>
        <v>0</v>
      </c>
      <c r="R19" s="45">
        <f t="shared" si="1"/>
        <v>0</v>
      </c>
      <c r="S19" s="45">
        <f t="shared" si="2"/>
        <v>0</v>
      </c>
      <c r="V19" s="288">
        <v>0</v>
      </c>
      <c r="W19" s="267">
        <v>0</v>
      </c>
      <c r="X19" s="289">
        <f t="shared" si="4"/>
        <v>0</v>
      </c>
      <c r="Z19" s="288">
        <v>0</v>
      </c>
      <c r="AA19" s="267">
        <v>0</v>
      </c>
      <c r="AB19" s="289">
        <f t="shared" si="5"/>
        <v>0</v>
      </c>
      <c r="AD19" s="288">
        <v>0</v>
      </c>
      <c r="AE19" s="267">
        <v>0</v>
      </c>
      <c r="AF19" s="289">
        <f t="shared" si="6"/>
        <v>0</v>
      </c>
      <c r="AH19" s="288">
        <v>1</v>
      </c>
      <c r="AI19" s="267">
        <v>1</v>
      </c>
      <c r="AJ19" s="289">
        <f t="shared" si="7"/>
        <v>5.5555555555555552E-2</v>
      </c>
    </row>
    <row r="20" spans="2:36" ht="63.75" x14ac:dyDescent="0.2">
      <c r="B20" s="39">
        <v>11</v>
      </c>
      <c r="C20" s="50" t="s">
        <v>125</v>
      </c>
      <c r="D20" s="40" t="s">
        <v>134</v>
      </c>
      <c r="E20" s="40" t="s">
        <v>144</v>
      </c>
      <c r="F20" s="47">
        <v>45657</v>
      </c>
      <c r="G20" s="45">
        <f t="shared" si="3"/>
        <v>5.5555555555555552E-2</v>
      </c>
      <c r="H20" s="48">
        <v>1</v>
      </c>
      <c r="I20" s="285"/>
      <c r="J20" s="285"/>
      <c r="K20" s="286"/>
      <c r="L20" s="286"/>
      <c r="M20" s="286"/>
      <c r="N20" s="287"/>
      <c r="O20" s="286"/>
      <c r="P20" s="285"/>
      <c r="Q20" s="49">
        <f t="shared" si="0"/>
        <v>0</v>
      </c>
      <c r="R20" s="45">
        <f t="shared" si="1"/>
        <v>0</v>
      </c>
      <c r="S20" s="45">
        <f t="shared" si="2"/>
        <v>0</v>
      </c>
      <c r="V20" s="288">
        <v>0</v>
      </c>
      <c r="W20" s="267">
        <v>0</v>
      </c>
      <c r="X20" s="289">
        <f t="shared" si="4"/>
        <v>0</v>
      </c>
      <c r="Z20" s="288">
        <v>0</v>
      </c>
      <c r="AA20" s="267">
        <v>0</v>
      </c>
      <c r="AB20" s="289">
        <f t="shared" si="5"/>
        <v>0</v>
      </c>
      <c r="AD20" s="288">
        <v>0</v>
      </c>
      <c r="AE20" s="267">
        <v>0</v>
      </c>
      <c r="AF20" s="289">
        <f t="shared" si="6"/>
        <v>0</v>
      </c>
      <c r="AH20" s="288">
        <v>1</v>
      </c>
      <c r="AI20" s="267">
        <v>1</v>
      </c>
      <c r="AJ20" s="289">
        <f t="shared" si="7"/>
        <v>5.5555555555555552E-2</v>
      </c>
    </row>
    <row r="21" spans="2:36" ht="89.25" x14ac:dyDescent="0.2">
      <c r="B21" s="39">
        <v>12</v>
      </c>
      <c r="C21" s="50" t="s">
        <v>192</v>
      </c>
      <c r="D21" s="40" t="s">
        <v>193</v>
      </c>
      <c r="E21" s="40" t="s">
        <v>145</v>
      </c>
      <c r="F21" s="47">
        <v>45657</v>
      </c>
      <c r="G21" s="45">
        <f t="shared" si="3"/>
        <v>5.5555555555555552E-2</v>
      </c>
      <c r="H21" s="48">
        <v>1</v>
      </c>
      <c r="I21" s="285"/>
      <c r="J21" s="285"/>
      <c r="K21" s="286"/>
      <c r="L21" s="286"/>
      <c r="M21" s="286"/>
      <c r="N21" s="287"/>
      <c r="O21" s="286"/>
      <c r="P21" s="285"/>
      <c r="Q21" s="49">
        <f t="shared" si="0"/>
        <v>0</v>
      </c>
      <c r="R21" s="45">
        <f t="shared" si="1"/>
        <v>0</v>
      </c>
      <c r="S21" s="45">
        <f t="shared" si="2"/>
        <v>0</v>
      </c>
      <c r="V21" s="288">
        <v>0</v>
      </c>
      <c r="W21" s="267">
        <v>0</v>
      </c>
      <c r="X21" s="289">
        <f t="shared" si="4"/>
        <v>0</v>
      </c>
      <c r="Z21" s="288">
        <v>0</v>
      </c>
      <c r="AA21" s="267">
        <v>0</v>
      </c>
      <c r="AB21" s="289">
        <f t="shared" si="5"/>
        <v>0</v>
      </c>
      <c r="AD21" s="288">
        <v>0</v>
      </c>
      <c r="AE21" s="267">
        <v>0</v>
      </c>
      <c r="AF21" s="289">
        <f t="shared" si="6"/>
        <v>0</v>
      </c>
      <c r="AH21" s="288">
        <v>1</v>
      </c>
      <c r="AI21" s="267">
        <v>1</v>
      </c>
      <c r="AJ21" s="289">
        <f t="shared" si="7"/>
        <v>5.5555555555555552E-2</v>
      </c>
    </row>
    <row r="22" spans="2:36" ht="38.25" x14ac:dyDescent="0.2">
      <c r="B22" s="39">
        <v>13</v>
      </c>
      <c r="C22" s="50" t="s">
        <v>623</v>
      </c>
      <c r="D22" s="40"/>
      <c r="E22" s="40" t="s">
        <v>146</v>
      </c>
      <c r="F22" s="47">
        <v>45657</v>
      </c>
      <c r="G22" s="45">
        <f t="shared" si="3"/>
        <v>5.5555555555555552E-2</v>
      </c>
      <c r="H22" s="48">
        <v>1</v>
      </c>
      <c r="I22" s="285"/>
      <c r="J22" s="285"/>
      <c r="K22" s="286"/>
      <c r="L22" s="286"/>
      <c r="M22" s="286"/>
      <c r="N22" s="287"/>
      <c r="O22" s="285"/>
      <c r="P22" s="285"/>
      <c r="Q22" s="49">
        <f t="shared" si="0"/>
        <v>0</v>
      </c>
      <c r="R22" s="45">
        <f t="shared" si="1"/>
        <v>0</v>
      </c>
      <c r="S22" s="45">
        <f t="shared" si="2"/>
        <v>0</v>
      </c>
      <c r="V22" s="288">
        <v>0</v>
      </c>
      <c r="W22" s="267">
        <v>0</v>
      </c>
      <c r="X22" s="289">
        <f t="shared" si="4"/>
        <v>0</v>
      </c>
      <c r="Z22" s="288">
        <v>0</v>
      </c>
      <c r="AA22" s="267">
        <v>0</v>
      </c>
      <c r="AB22" s="289">
        <f t="shared" si="5"/>
        <v>0</v>
      </c>
      <c r="AD22" s="288">
        <v>0</v>
      </c>
      <c r="AE22" s="267">
        <v>0</v>
      </c>
      <c r="AF22" s="289">
        <f t="shared" si="6"/>
        <v>0</v>
      </c>
      <c r="AH22" s="288">
        <v>1</v>
      </c>
      <c r="AI22" s="267">
        <v>1</v>
      </c>
      <c r="AJ22" s="289">
        <f t="shared" si="7"/>
        <v>5.5555555555555552E-2</v>
      </c>
    </row>
    <row r="23" spans="2:36" ht="63.75" x14ac:dyDescent="0.2">
      <c r="B23" s="39">
        <v>14</v>
      </c>
      <c r="C23" s="50" t="s">
        <v>126</v>
      </c>
      <c r="D23" s="40" t="s">
        <v>135</v>
      </c>
      <c r="E23" s="40" t="s">
        <v>147</v>
      </c>
      <c r="F23" s="47">
        <v>45657</v>
      </c>
      <c r="G23" s="45">
        <f t="shared" si="3"/>
        <v>5.5555555555555552E-2</v>
      </c>
      <c r="H23" s="48">
        <v>1</v>
      </c>
      <c r="I23" s="285"/>
      <c r="J23" s="285"/>
      <c r="K23" s="286"/>
      <c r="L23" s="286"/>
      <c r="M23" s="286"/>
      <c r="N23" s="287"/>
      <c r="O23" s="286"/>
      <c r="P23" s="285"/>
      <c r="Q23" s="49">
        <f t="shared" si="0"/>
        <v>0</v>
      </c>
      <c r="R23" s="45">
        <f t="shared" si="1"/>
        <v>0</v>
      </c>
      <c r="S23" s="45">
        <f t="shared" si="2"/>
        <v>0</v>
      </c>
      <c r="V23" s="288">
        <v>0</v>
      </c>
      <c r="W23" s="267">
        <v>0</v>
      </c>
      <c r="X23" s="289">
        <f t="shared" si="4"/>
        <v>0</v>
      </c>
      <c r="Z23" s="288">
        <v>0</v>
      </c>
      <c r="AA23" s="267">
        <v>0</v>
      </c>
      <c r="AB23" s="289">
        <f t="shared" si="5"/>
        <v>0</v>
      </c>
      <c r="AD23" s="288">
        <v>0</v>
      </c>
      <c r="AE23" s="267">
        <v>0</v>
      </c>
      <c r="AF23" s="289">
        <f t="shared" si="6"/>
        <v>0</v>
      </c>
      <c r="AH23" s="288">
        <v>1</v>
      </c>
      <c r="AI23" s="267">
        <v>1</v>
      </c>
      <c r="AJ23" s="289">
        <f t="shared" si="7"/>
        <v>5.5555555555555552E-2</v>
      </c>
    </row>
    <row r="24" spans="2:36" ht="76.5" x14ac:dyDescent="0.2">
      <c r="B24" s="39">
        <v>15</v>
      </c>
      <c r="C24" s="50" t="s">
        <v>127</v>
      </c>
      <c r="D24" s="40" t="s">
        <v>136</v>
      </c>
      <c r="E24" s="40" t="s">
        <v>194</v>
      </c>
      <c r="F24" s="47">
        <v>45657</v>
      </c>
      <c r="G24" s="45">
        <f t="shared" si="3"/>
        <v>5.5555555555555552E-2</v>
      </c>
      <c r="H24" s="48">
        <v>1</v>
      </c>
      <c r="I24" s="285"/>
      <c r="J24" s="285"/>
      <c r="K24" s="286"/>
      <c r="L24" s="286"/>
      <c r="M24" s="286"/>
      <c r="N24" s="287"/>
      <c r="O24" s="286"/>
      <c r="P24" s="285"/>
      <c r="Q24" s="49">
        <f t="shared" si="0"/>
        <v>0</v>
      </c>
      <c r="R24" s="45">
        <f t="shared" si="1"/>
        <v>0</v>
      </c>
      <c r="S24" s="45">
        <f t="shared" si="2"/>
        <v>0</v>
      </c>
      <c r="V24" s="288">
        <v>0</v>
      </c>
      <c r="W24" s="267">
        <v>0</v>
      </c>
      <c r="X24" s="289">
        <f t="shared" si="4"/>
        <v>0</v>
      </c>
      <c r="Z24" s="288">
        <v>0</v>
      </c>
      <c r="AA24" s="267">
        <v>0</v>
      </c>
      <c r="AB24" s="289">
        <f t="shared" si="5"/>
        <v>0</v>
      </c>
      <c r="AD24" s="288">
        <v>0</v>
      </c>
      <c r="AE24" s="267">
        <v>0</v>
      </c>
      <c r="AF24" s="289">
        <f t="shared" si="6"/>
        <v>0</v>
      </c>
      <c r="AH24" s="288">
        <v>1</v>
      </c>
      <c r="AI24" s="267">
        <v>1</v>
      </c>
      <c r="AJ24" s="289">
        <f t="shared" si="7"/>
        <v>5.5555555555555552E-2</v>
      </c>
    </row>
    <row r="25" spans="2:36" ht="102" x14ac:dyDescent="0.2">
      <c r="B25" s="39">
        <v>16</v>
      </c>
      <c r="C25" s="50" t="s">
        <v>128</v>
      </c>
      <c r="D25" s="40" t="s">
        <v>137</v>
      </c>
      <c r="E25" s="40" t="s">
        <v>148</v>
      </c>
      <c r="F25" s="47">
        <v>45657</v>
      </c>
      <c r="G25" s="45">
        <f t="shared" si="3"/>
        <v>5.5555555555555552E-2</v>
      </c>
      <c r="H25" s="48">
        <v>1</v>
      </c>
      <c r="I25" s="285"/>
      <c r="J25" s="285"/>
      <c r="K25" s="286"/>
      <c r="L25" s="286"/>
      <c r="M25" s="286"/>
      <c r="N25" s="287"/>
      <c r="O25" s="286"/>
      <c r="P25" s="285"/>
      <c r="Q25" s="49">
        <f t="shared" si="0"/>
        <v>0</v>
      </c>
      <c r="R25" s="45">
        <f t="shared" si="1"/>
        <v>0</v>
      </c>
      <c r="S25" s="45">
        <f t="shared" si="2"/>
        <v>0</v>
      </c>
      <c r="V25" s="288">
        <v>0</v>
      </c>
      <c r="W25" s="267">
        <v>0</v>
      </c>
      <c r="X25" s="289">
        <f t="shared" si="4"/>
        <v>0</v>
      </c>
      <c r="Z25" s="288">
        <v>0</v>
      </c>
      <c r="AA25" s="267">
        <v>0</v>
      </c>
      <c r="AB25" s="289">
        <f t="shared" si="5"/>
        <v>0</v>
      </c>
      <c r="AD25" s="288">
        <v>0</v>
      </c>
      <c r="AE25" s="267">
        <v>0</v>
      </c>
      <c r="AF25" s="289">
        <f t="shared" si="6"/>
        <v>0</v>
      </c>
      <c r="AH25" s="288">
        <v>1</v>
      </c>
      <c r="AI25" s="267">
        <v>1</v>
      </c>
      <c r="AJ25" s="289">
        <f t="shared" si="7"/>
        <v>5.5555555555555552E-2</v>
      </c>
    </row>
    <row r="26" spans="2:36" ht="38.25" customHeight="1" x14ac:dyDescent="0.2">
      <c r="B26" s="39">
        <v>17</v>
      </c>
      <c r="C26" s="50" t="s">
        <v>129</v>
      </c>
      <c r="D26" s="40" t="s">
        <v>138</v>
      </c>
      <c r="E26" s="40" t="s">
        <v>149</v>
      </c>
      <c r="F26" s="47">
        <v>45657</v>
      </c>
      <c r="G26" s="45">
        <f t="shared" si="3"/>
        <v>5.5555555555555552E-2</v>
      </c>
      <c r="H26" s="48">
        <v>1</v>
      </c>
      <c r="I26" s="285"/>
      <c r="J26" s="285"/>
      <c r="K26" s="286"/>
      <c r="L26" s="286"/>
      <c r="M26" s="286"/>
      <c r="N26" s="287"/>
      <c r="O26" s="286"/>
      <c r="P26" s="285"/>
      <c r="Q26" s="49">
        <f t="shared" si="0"/>
        <v>0</v>
      </c>
      <c r="R26" s="45">
        <f t="shared" si="1"/>
        <v>0</v>
      </c>
      <c r="S26" s="45">
        <f t="shared" si="2"/>
        <v>0</v>
      </c>
      <c r="V26" s="288">
        <v>0</v>
      </c>
      <c r="W26" s="267">
        <v>0</v>
      </c>
      <c r="X26" s="289">
        <f t="shared" si="4"/>
        <v>0</v>
      </c>
      <c r="Z26" s="288">
        <v>0</v>
      </c>
      <c r="AA26" s="267">
        <v>0</v>
      </c>
      <c r="AB26" s="289">
        <f t="shared" si="5"/>
        <v>0</v>
      </c>
      <c r="AD26" s="288">
        <v>0</v>
      </c>
      <c r="AE26" s="267">
        <v>0</v>
      </c>
      <c r="AF26" s="289">
        <f t="shared" si="6"/>
        <v>0</v>
      </c>
      <c r="AH26" s="288">
        <v>1</v>
      </c>
      <c r="AI26" s="267">
        <v>1</v>
      </c>
      <c r="AJ26" s="289">
        <f t="shared" si="7"/>
        <v>5.5555555555555552E-2</v>
      </c>
    </row>
    <row r="27" spans="2:36" ht="70.5" customHeight="1" x14ac:dyDescent="0.2">
      <c r="B27" s="39">
        <v>18</v>
      </c>
      <c r="C27" s="50" t="s">
        <v>130</v>
      </c>
      <c r="D27" s="40" t="s">
        <v>139</v>
      </c>
      <c r="E27" s="40" t="s">
        <v>196</v>
      </c>
      <c r="F27" s="47">
        <v>45657</v>
      </c>
      <c r="G27" s="45">
        <f t="shared" si="3"/>
        <v>5.5555555555555552E-2</v>
      </c>
      <c r="H27" s="51">
        <v>1</v>
      </c>
      <c r="I27" s="285"/>
      <c r="J27" s="285"/>
      <c r="K27" s="286"/>
      <c r="L27" s="286"/>
      <c r="M27" s="286"/>
      <c r="N27" s="287"/>
      <c r="O27" s="286"/>
      <c r="P27" s="285"/>
      <c r="Q27" s="49">
        <f t="shared" si="0"/>
        <v>0</v>
      </c>
      <c r="R27" s="45">
        <f t="shared" si="1"/>
        <v>0</v>
      </c>
      <c r="S27" s="45">
        <f t="shared" si="2"/>
        <v>0</v>
      </c>
      <c r="V27" s="288">
        <v>0</v>
      </c>
      <c r="W27" s="267">
        <v>0</v>
      </c>
      <c r="X27" s="289">
        <f t="shared" si="4"/>
        <v>0</v>
      </c>
      <c r="Z27" s="288">
        <v>0</v>
      </c>
      <c r="AA27" s="267">
        <v>0</v>
      </c>
      <c r="AB27" s="289">
        <f t="shared" si="5"/>
        <v>0</v>
      </c>
      <c r="AD27" s="288">
        <v>0</v>
      </c>
      <c r="AE27" s="267">
        <v>0</v>
      </c>
      <c r="AF27" s="289">
        <f t="shared" si="6"/>
        <v>0</v>
      </c>
      <c r="AH27" s="288">
        <v>1</v>
      </c>
      <c r="AI27" s="267">
        <v>1</v>
      </c>
      <c r="AJ27" s="289">
        <f t="shared" si="7"/>
        <v>5.5555555555555552E-2</v>
      </c>
    </row>
    <row r="28" spans="2:36" x14ac:dyDescent="0.2">
      <c r="B28" s="52"/>
      <c r="C28" s="52"/>
      <c r="D28" s="52"/>
      <c r="E28" s="52"/>
      <c r="F28" s="52"/>
      <c r="G28" s="53">
        <f>SUM(G10:G27)</f>
        <v>1.0000000000000002</v>
      </c>
      <c r="H28" s="54"/>
      <c r="I28" s="285"/>
      <c r="J28" s="285"/>
      <c r="K28" s="74"/>
      <c r="L28" s="74"/>
      <c r="M28" s="74"/>
      <c r="N28" s="74"/>
      <c r="O28" s="74"/>
      <c r="P28" s="74"/>
      <c r="Q28" s="268"/>
      <c r="R28" s="74"/>
      <c r="S28" s="147">
        <f>SUM(S10:S27)</f>
        <v>0</v>
      </c>
      <c r="V28" s="290">
        <f>SUM(V10:V27)</f>
        <v>0</v>
      </c>
      <c r="W28" s="291">
        <f>AVERAGE(W10:W27)</f>
        <v>0</v>
      </c>
      <c r="X28" s="291">
        <f>SUM(X10:X27)</f>
        <v>0</v>
      </c>
      <c r="Z28" s="290">
        <f>SUM(Z10:Z27)</f>
        <v>1</v>
      </c>
      <c r="AA28" s="291">
        <f>AVERAGE(AA10:AA27)</f>
        <v>5.5555555555555552E-2</v>
      </c>
      <c r="AB28" s="291">
        <f>SUM(AB10:AB27)</f>
        <v>5.5555555555555552E-2</v>
      </c>
      <c r="AD28" s="290">
        <f>SUM(AD10:AD27)</f>
        <v>0</v>
      </c>
      <c r="AE28" s="291">
        <f>AVERAGE(AE10:AE27)</f>
        <v>0</v>
      </c>
      <c r="AF28" s="291">
        <f>SUM(AF10:AF27)</f>
        <v>0</v>
      </c>
      <c r="AH28" s="290">
        <f>SUM(AH10:AH27)</f>
        <v>17</v>
      </c>
      <c r="AI28" s="291">
        <f>AVERAGE(AI10:AI27)</f>
        <v>0.94444444444444442</v>
      </c>
      <c r="AJ28" s="291">
        <f>SUM(AJ10:AJ27)</f>
        <v>0.94444444444444475</v>
      </c>
    </row>
  </sheetData>
  <mergeCells count="3">
    <mergeCell ref="B6:G6"/>
    <mergeCell ref="B7:C7"/>
    <mergeCell ref="D7:I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E88AA-D7A5-4BE3-A2B3-E23BA4E087DF}">
  <sheetPr>
    <tabColor theme="7" tint="0.79998168889431442"/>
    <pageSetUpPr fitToPage="1"/>
  </sheetPr>
  <dimension ref="B4:T22"/>
  <sheetViews>
    <sheetView showGridLines="0" zoomScaleNormal="100" zoomScaleSheetLayoutView="100" workbookViewId="0">
      <pane ySplit="7" topLeftCell="A8" activePane="bottomLeft" state="frozen"/>
      <selection activeCell="AM24" sqref="AM24"/>
      <selection pane="bottomLeft" activeCell="AM24" sqref="AM24"/>
    </sheetView>
  </sheetViews>
  <sheetFormatPr baseColWidth="10" defaultColWidth="11" defaultRowHeight="12.75" x14ac:dyDescent="0.2"/>
  <cols>
    <col min="1" max="1" width="2.625" style="38" customWidth="1"/>
    <col min="2" max="2" width="8.625" style="38" customWidth="1"/>
    <col min="3" max="3" width="28.875" style="38" customWidth="1"/>
    <col min="4" max="4" width="20.625" style="38" customWidth="1"/>
    <col min="5" max="5" width="20.5" style="38" bestFit="1" customWidth="1"/>
    <col min="6" max="6" width="12.375" style="38" customWidth="1"/>
    <col min="7" max="7" width="11.25" style="38" customWidth="1"/>
    <col min="8" max="8" width="14.875" style="38" customWidth="1"/>
    <col min="9" max="9" width="7.75" style="38" customWidth="1"/>
    <col min="10" max="10" width="6.625" style="38" hidden="1" customWidth="1"/>
    <col min="11" max="11" width="30.625" style="38" hidden="1" customWidth="1"/>
    <col min="12" max="12" width="6.625" style="38" hidden="1" customWidth="1"/>
    <col min="13" max="13" width="30.625" style="38" hidden="1" customWidth="1"/>
    <col min="14" max="14" width="6.625" style="38" hidden="1" customWidth="1"/>
    <col min="15" max="15" width="30.625" style="38" hidden="1" customWidth="1"/>
    <col min="16" max="16" width="9.5" style="38" hidden="1" customWidth="1"/>
    <col min="17" max="17" width="30.625" style="38" hidden="1" customWidth="1"/>
    <col min="18" max="19" width="7.75" style="38" hidden="1" customWidth="1"/>
    <col min="20" max="20" width="12.125" style="38" hidden="1" customWidth="1"/>
    <col min="21" max="21" width="11" style="38" customWidth="1"/>
    <col min="22" max="16384" width="11" style="38"/>
  </cols>
  <sheetData>
    <row r="4" spans="2:20" ht="12" customHeight="1" x14ac:dyDescent="0.2">
      <c r="B4" s="345"/>
      <c r="C4" s="345"/>
    </row>
    <row r="5" spans="2:20" x14ac:dyDescent="0.2">
      <c r="C5" s="141"/>
      <c r="D5" s="141"/>
      <c r="E5" s="141"/>
      <c r="F5" s="141"/>
      <c r="G5" s="141"/>
    </row>
    <row r="6" spans="2:20" ht="15" customHeight="1" x14ac:dyDescent="0.2">
      <c r="B6" s="141" t="s">
        <v>508</v>
      </c>
      <c r="J6" s="355" t="s">
        <v>319</v>
      </c>
      <c r="K6" s="356"/>
      <c r="L6" s="356"/>
      <c r="M6" s="356"/>
      <c r="N6" s="356"/>
      <c r="O6" s="356"/>
      <c r="P6" s="356"/>
      <c r="Q6" s="356"/>
      <c r="R6" s="356"/>
      <c r="S6" s="356"/>
      <c r="T6" s="357"/>
    </row>
    <row r="7" spans="2:20" ht="15" customHeight="1" x14ac:dyDescent="0.2">
      <c r="B7" s="345" t="s">
        <v>352</v>
      </c>
      <c r="C7" s="345"/>
      <c r="D7" s="358" t="s">
        <v>285</v>
      </c>
      <c r="E7" s="358"/>
      <c r="F7" s="358"/>
      <c r="G7" s="358"/>
      <c r="H7" s="358"/>
      <c r="I7" s="358"/>
      <c r="J7" s="358"/>
      <c r="K7" s="358"/>
      <c r="L7" s="358"/>
      <c r="M7" s="292"/>
      <c r="N7" s="292"/>
      <c r="O7" s="292"/>
      <c r="P7" s="292"/>
      <c r="Q7" s="292"/>
      <c r="R7" s="292"/>
      <c r="S7" s="292"/>
      <c r="T7" s="293"/>
    </row>
    <row r="8" spans="2:20" ht="15" customHeight="1" x14ac:dyDescent="0.2">
      <c r="B8" s="282"/>
      <c r="C8" s="282"/>
      <c r="J8" s="294"/>
      <c r="K8" s="292"/>
      <c r="L8" s="292"/>
      <c r="M8" s="292"/>
      <c r="N8" s="292"/>
      <c r="O8" s="292"/>
      <c r="P8" s="292"/>
      <c r="Q8" s="292"/>
      <c r="R8" s="292"/>
      <c r="S8" s="292"/>
      <c r="T8" s="293"/>
    </row>
    <row r="9" spans="2:20" ht="25.5" x14ac:dyDescent="0.2">
      <c r="B9" s="257" t="s">
        <v>62</v>
      </c>
      <c r="C9" s="257" t="s">
        <v>63</v>
      </c>
      <c r="D9" s="257" t="s">
        <v>151</v>
      </c>
      <c r="E9" s="257" t="s">
        <v>65</v>
      </c>
      <c r="F9" s="257" t="s">
        <v>9</v>
      </c>
      <c r="G9" s="257" t="s">
        <v>120</v>
      </c>
      <c r="H9" s="257" t="s">
        <v>8</v>
      </c>
      <c r="I9" s="258" t="s">
        <v>10</v>
      </c>
      <c r="J9" s="283" t="s">
        <v>302</v>
      </c>
      <c r="K9" s="283" t="s">
        <v>95</v>
      </c>
      <c r="L9" s="283" t="s">
        <v>315</v>
      </c>
      <c r="M9" s="283" t="s">
        <v>95</v>
      </c>
      <c r="N9" s="283" t="s">
        <v>316</v>
      </c>
      <c r="O9" s="283" t="s">
        <v>95</v>
      </c>
      <c r="P9" s="283" t="s">
        <v>317</v>
      </c>
      <c r="Q9" s="283" t="s">
        <v>95</v>
      </c>
      <c r="R9" s="283" t="s">
        <v>318</v>
      </c>
      <c r="S9" s="283" t="s">
        <v>11</v>
      </c>
      <c r="T9" s="283" t="s">
        <v>296</v>
      </c>
    </row>
    <row r="10" spans="2:20" ht="76.5" x14ac:dyDescent="0.2">
      <c r="B10" s="56">
        <v>1</v>
      </c>
      <c r="C10" s="57" t="s">
        <v>152</v>
      </c>
      <c r="D10" s="57" t="s">
        <v>158</v>
      </c>
      <c r="E10" s="57" t="s">
        <v>180</v>
      </c>
      <c r="F10" s="111">
        <v>45351</v>
      </c>
      <c r="G10" s="112">
        <v>0.1</v>
      </c>
      <c r="H10" s="58" t="s">
        <v>171</v>
      </c>
      <c r="I10" s="59">
        <v>1</v>
      </c>
      <c r="J10" s="285"/>
      <c r="K10" s="295"/>
      <c r="L10" s="286"/>
      <c r="M10" s="287"/>
      <c r="N10" s="286"/>
      <c r="O10" s="287"/>
      <c r="P10" s="285"/>
      <c r="Q10" s="295"/>
      <c r="R10" s="49">
        <f t="shared" ref="R10:R21" si="0">J10+L10+N10+P10</f>
        <v>0</v>
      </c>
      <c r="S10" s="45">
        <f t="shared" ref="S10:S21" si="1">IFERROR(R10/I10,0)</f>
        <v>0</v>
      </c>
      <c r="T10" s="45">
        <f t="shared" ref="T10:T21" si="2">S10*G10</f>
        <v>0</v>
      </c>
    </row>
    <row r="11" spans="2:20" ht="51" x14ac:dyDescent="0.2">
      <c r="B11" s="56">
        <v>2</v>
      </c>
      <c r="C11" s="57" t="s">
        <v>181</v>
      </c>
      <c r="D11" s="57" t="s">
        <v>619</v>
      </c>
      <c r="E11" s="57" t="s">
        <v>179</v>
      </c>
      <c r="F11" s="111">
        <v>45657</v>
      </c>
      <c r="G11" s="112">
        <v>0.1</v>
      </c>
      <c r="H11" s="58" t="s">
        <v>172</v>
      </c>
      <c r="I11" s="59">
        <v>1</v>
      </c>
      <c r="J11" s="285"/>
      <c r="K11" s="295"/>
      <c r="L11" s="286"/>
      <c r="M11" s="287"/>
      <c r="N11" s="286"/>
      <c r="O11" s="287"/>
      <c r="P11" s="285"/>
      <c r="Q11" s="295"/>
      <c r="R11" s="49">
        <f t="shared" si="0"/>
        <v>0</v>
      </c>
      <c r="S11" s="45">
        <f t="shared" si="1"/>
        <v>0</v>
      </c>
      <c r="T11" s="45">
        <f t="shared" si="2"/>
        <v>0</v>
      </c>
    </row>
    <row r="12" spans="2:20" ht="51" x14ac:dyDescent="0.2">
      <c r="B12" s="56">
        <v>3</v>
      </c>
      <c r="C12" s="60" t="s">
        <v>153</v>
      </c>
      <c r="D12" s="57" t="s">
        <v>159</v>
      </c>
      <c r="E12" s="57" t="s">
        <v>270</v>
      </c>
      <c r="F12" s="111">
        <v>45657</v>
      </c>
      <c r="G12" s="112">
        <v>0.1</v>
      </c>
      <c r="H12" s="58" t="s">
        <v>173</v>
      </c>
      <c r="I12" s="59">
        <v>1</v>
      </c>
      <c r="J12" s="285"/>
      <c r="K12" s="295"/>
      <c r="L12" s="286"/>
      <c r="M12" s="287"/>
      <c r="N12" s="286"/>
      <c r="O12" s="287"/>
      <c r="P12" s="286"/>
      <c r="Q12" s="295"/>
      <c r="R12" s="49">
        <f t="shared" si="0"/>
        <v>0</v>
      </c>
      <c r="S12" s="45">
        <f t="shared" si="1"/>
        <v>0</v>
      </c>
      <c r="T12" s="45">
        <f t="shared" si="2"/>
        <v>0</v>
      </c>
    </row>
    <row r="13" spans="2:20" ht="51" x14ac:dyDescent="0.2">
      <c r="B13" s="56">
        <v>4</v>
      </c>
      <c r="C13" s="60" t="s">
        <v>154</v>
      </c>
      <c r="D13" s="57" t="s">
        <v>160</v>
      </c>
      <c r="E13" s="57" t="s">
        <v>166</v>
      </c>
      <c r="F13" s="111">
        <v>45657</v>
      </c>
      <c r="G13" s="112">
        <v>0.1</v>
      </c>
      <c r="H13" s="58" t="s">
        <v>174</v>
      </c>
      <c r="I13" s="59">
        <v>1</v>
      </c>
      <c r="J13" s="285"/>
      <c r="K13" s="295"/>
      <c r="L13" s="286"/>
      <c r="M13" s="287"/>
      <c r="N13" s="286"/>
      <c r="O13" s="287"/>
      <c r="P13" s="285"/>
      <c r="Q13" s="295"/>
      <c r="R13" s="49">
        <f t="shared" si="0"/>
        <v>0</v>
      </c>
      <c r="S13" s="45">
        <f t="shared" si="1"/>
        <v>0</v>
      </c>
      <c r="T13" s="45">
        <f t="shared" si="2"/>
        <v>0</v>
      </c>
    </row>
    <row r="14" spans="2:20" ht="51.75" customHeight="1" x14ac:dyDescent="0.2">
      <c r="B14" s="56">
        <v>5</v>
      </c>
      <c r="C14" s="57" t="s">
        <v>182</v>
      </c>
      <c r="D14" s="57" t="s">
        <v>292</v>
      </c>
      <c r="E14" s="57" t="s">
        <v>167</v>
      </c>
      <c r="F14" s="111">
        <v>45657</v>
      </c>
      <c r="G14" s="112">
        <v>0.1</v>
      </c>
      <c r="H14" s="58" t="s">
        <v>175</v>
      </c>
      <c r="I14" s="59">
        <v>1</v>
      </c>
      <c r="J14" s="285"/>
      <c r="K14" s="295"/>
      <c r="L14" s="286"/>
      <c r="M14" s="287"/>
      <c r="N14" s="286"/>
      <c r="O14" s="287"/>
      <c r="P14" s="286"/>
      <c r="Q14" s="295"/>
      <c r="R14" s="49">
        <f t="shared" si="0"/>
        <v>0</v>
      </c>
      <c r="S14" s="45">
        <f t="shared" si="1"/>
        <v>0</v>
      </c>
      <c r="T14" s="45">
        <f t="shared" si="2"/>
        <v>0</v>
      </c>
    </row>
    <row r="15" spans="2:20" ht="51" x14ac:dyDescent="0.2">
      <c r="B15" s="56">
        <v>6</v>
      </c>
      <c r="C15" s="57" t="s">
        <v>183</v>
      </c>
      <c r="D15" s="57" t="s">
        <v>271</v>
      </c>
      <c r="E15" s="57" t="s">
        <v>272</v>
      </c>
      <c r="F15" s="111">
        <v>45657</v>
      </c>
      <c r="G15" s="112">
        <v>0.1</v>
      </c>
      <c r="H15" s="58" t="s">
        <v>176</v>
      </c>
      <c r="I15" s="59">
        <v>1</v>
      </c>
      <c r="J15" s="285"/>
      <c r="K15" s="295"/>
      <c r="L15" s="286"/>
      <c r="M15" s="287"/>
      <c r="N15" s="286"/>
      <c r="O15" s="287"/>
      <c r="P15" s="286"/>
      <c r="Q15" s="295"/>
      <c r="R15" s="49">
        <f t="shared" si="0"/>
        <v>0</v>
      </c>
      <c r="S15" s="45">
        <f t="shared" si="1"/>
        <v>0</v>
      </c>
      <c r="T15" s="45">
        <f t="shared" si="2"/>
        <v>0</v>
      </c>
    </row>
    <row r="16" spans="2:20" ht="51" customHeight="1" x14ac:dyDescent="0.2">
      <c r="B16" s="56">
        <v>7</v>
      </c>
      <c r="C16" s="113" t="s">
        <v>155</v>
      </c>
      <c r="D16" s="114" t="s">
        <v>161</v>
      </c>
      <c r="E16" s="57" t="s">
        <v>168</v>
      </c>
      <c r="F16" s="111">
        <v>45657</v>
      </c>
      <c r="G16" s="112">
        <v>0.05</v>
      </c>
      <c r="H16" s="58" t="s">
        <v>171</v>
      </c>
      <c r="I16" s="59">
        <v>1</v>
      </c>
      <c r="J16" s="285"/>
      <c r="K16" s="295"/>
      <c r="L16" s="286"/>
      <c r="M16" s="287"/>
      <c r="N16" s="286"/>
      <c r="O16" s="287"/>
      <c r="P16" s="285"/>
      <c r="Q16" s="295"/>
      <c r="R16" s="49">
        <f t="shared" si="0"/>
        <v>0</v>
      </c>
      <c r="S16" s="45">
        <f t="shared" si="1"/>
        <v>0</v>
      </c>
      <c r="T16" s="45">
        <f t="shared" si="2"/>
        <v>0</v>
      </c>
    </row>
    <row r="17" spans="2:20" ht="51" customHeight="1" x14ac:dyDescent="0.2">
      <c r="B17" s="115"/>
      <c r="C17" s="116"/>
      <c r="D17" s="114" t="s">
        <v>162</v>
      </c>
      <c r="E17" s="57" t="s">
        <v>273</v>
      </c>
      <c r="F17" s="111">
        <v>45657</v>
      </c>
      <c r="G17" s="112">
        <v>0.05</v>
      </c>
      <c r="H17" s="56" t="s">
        <v>176</v>
      </c>
      <c r="I17" s="59">
        <v>1</v>
      </c>
      <c r="J17" s="285"/>
      <c r="K17" s="295"/>
      <c r="L17" s="286"/>
      <c r="M17" s="287"/>
      <c r="N17" s="286"/>
      <c r="O17" s="287"/>
      <c r="P17" s="286"/>
      <c r="Q17" s="295"/>
      <c r="R17" s="49">
        <f t="shared" si="0"/>
        <v>0</v>
      </c>
      <c r="S17" s="45">
        <f t="shared" si="1"/>
        <v>0</v>
      </c>
      <c r="T17" s="45">
        <f t="shared" si="2"/>
        <v>0</v>
      </c>
    </row>
    <row r="18" spans="2:20" ht="103.5" customHeight="1" x14ac:dyDescent="0.2">
      <c r="B18" s="117">
        <v>8</v>
      </c>
      <c r="C18" s="40" t="s">
        <v>184</v>
      </c>
      <c r="D18" s="118" t="s">
        <v>163</v>
      </c>
      <c r="E18" s="119" t="s">
        <v>169</v>
      </c>
      <c r="F18" s="111">
        <v>45657</v>
      </c>
      <c r="G18" s="120">
        <v>0.05</v>
      </c>
      <c r="H18" s="121" t="s">
        <v>171</v>
      </c>
      <c r="I18" s="48">
        <v>1</v>
      </c>
      <c r="J18" s="285"/>
      <c r="K18" s="295"/>
      <c r="L18" s="286"/>
      <c r="M18" s="287"/>
      <c r="N18" s="286"/>
      <c r="O18" s="287"/>
      <c r="P18" s="286"/>
      <c r="Q18" s="295"/>
      <c r="R18" s="49">
        <f t="shared" si="0"/>
        <v>0</v>
      </c>
      <c r="S18" s="45">
        <f t="shared" si="1"/>
        <v>0</v>
      </c>
      <c r="T18" s="45">
        <f t="shared" si="2"/>
        <v>0</v>
      </c>
    </row>
    <row r="19" spans="2:20" ht="78" customHeight="1" x14ac:dyDescent="0.2">
      <c r="B19" s="122"/>
      <c r="C19" s="123"/>
      <c r="D19" s="124" t="s">
        <v>185</v>
      </c>
      <c r="E19" s="115" t="s">
        <v>186</v>
      </c>
      <c r="F19" s="111">
        <v>45657</v>
      </c>
      <c r="G19" s="125">
        <v>0.05</v>
      </c>
      <c r="H19" s="126" t="s">
        <v>176</v>
      </c>
      <c r="I19" s="127">
        <v>1</v>
      </c>
      <c r="J19" s="296"/>
      <c r="K19" s="297"/>
      <c r="L19" s="298"/>
      <c r="M19" s="299"/>
      <c r="N19" s="298"/>
      <c r="O19" s="299"/>
      <c r="P19" s="298"/>
      <c r="Q19" s="297"/>
      <c r="R19" s="128">
        <f t="shared" si="0"/>
        <v>0</v>
      </c>
      <c r="S19" s="129">
        <f t="shared" si="1"/>
        <v>0</v>
      </c>
      <c r="T19" s="129">
        <f t="shared" si="2"/>
        <v>0</v>
      </c>
    </row>
    <row r="20" spans="2:20" ht="63.75" x14ac:dyDescent="0.2">
      <c r="B20" s="130">
        <v>9</v>
      </c>
      <c r="C20" s="115" t="s">
        <v>156</v>
      </c>
      <c r="D20" s="57" t="s">
        <v>164</v>
      </c>
      <c r="E20" s="57" t="s">
        <v>170</v>
      </c>
      <c r="F20" s="111">
        <v>45657</v>
      </c>
      <c r="G20" s="112">
        <v>0.1</v>
      </c>
      <c r="H20" s="58" t="s">
        <v>177</v>
      </c>
      <c r="I20" s="59">
        <v>1</v>
      </c>
      <c r="J20" s="285"/>
      <c r="K20" s="295"/>
      <c r="L20" s="286"/>
      <c r="M20" s="287"/>
      <c r="N20" s="286"/>
      <c r="O20" s="287"/>
      <c r="P20" s="286"/>
      <c r="Q20" s="295"/>
      <c r="R20" s="49">
        <f t="shared" si="0"/>
        <v>0</v>
      </c>
      <c r="S20" s="45">
        <f t="shared" si="1"/>
        <v>0</v>
      </c>
      <c r="T20" s="45">
        <f t="shared" si="2"/>
        <v>0</v>
      </c>
    </row>
    <row r="21" spans="2:20" ht="38.25" x14ac:dyDescent="0.2">
      <c r="B21" s="39">
        <v>10</v>
      </c>
      <c r="C21" s="40" t="s">
        <v>157</v>
      </c>
      <c r="D21" s="40" t="s">
        <v>165</v>
      </c>
      <c r="E21" s="40" t="s">
        <v>272</v>
      </c>
      <c r="F21" s="111">
        <v>45657</v>
      </c>
      <c r="G21" s="41">
        <v>0.1</v>
      </c>
      <c r="H21" s="131" t="s">
        <v>178</v>
      </c>
      <c r="I21" s="48">
        <v>1</v>
      </c>
      <c r="J21" s="285"/>
      <c r="K21" s="295"/>
      <c r="L21" s="286"/>
      <c r="M21" s="287"/>
      <c r="N21" s="286"/>
      <c r="O21" s="287"/>
      <c r="P21" s="286"/>
      <c r="Q21" s="295"/>
      <c r="R21" s="49">
        <f t="shared" si="0"/>
        <v>0</v>
      </c>
      <c r="S21" s="45">
        <f t="shared" si="1"/>
        <v>0</v>
      </c>
      <c r="T21" s="45">
        <f t="shared" si="2"/>
        <v>0</v>
      </c>
    </row>
    <row r="22" spans="2:20" s="266" customFormat="1" x14ac:dyDescent="0.2">
      <c r="B22" s="260" t="s">
        <v>330</v>
      </c>
      <c r="C22" s="260"/>
      <c r="D22" s="260"/>
      <c r="E22" s="260"/>
      <c r="F22" s="260"/>
      <c r="G22" s="261">
        <f>SUM(G10:G21)</f>
        <v>1.0000000000000002</v>
      </c>
      <c r="H22" s="260"/>
      <c r="I22" s="260"/>
      <c r="J22" s="262"/>
      <c r="K22" s="262"/>
      <c r="L22" s="262"/>
      <c r="M22" s="262"/>
      <c r="N22" s="262"/>
      <c r="O22" s="262"/>
      <c r="P22" s="262"/>
      <c r="Q22" s="263"/>
      <c r="R22" s="264"/>
      <c r="S22" s="264"/>
      <c r="T22" s="265">
        <f>SUM(T10:T21)</f>
        <v>0</v>
      </c>
    </row>
  </sheetData>
  <mergeCells count="4">
    <mergeCell ref="B4:C4"/>
    <mergeCell ref="J6:T6"/>
    <mergeCell ref="B7:C7"/>
    <mergeCell ref="D7:L7"/>
  </mergeCells>
  <pageMargins left="0.70866141732283472" right="0.70866141732283472" top="0.74803149606299213" bottom="0.74803149606299213" header="0.31496062992125984" footer="0.31496062992125984"/>
  <pageSetup scale="37" fitToHeight="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5A040-5E66-4FEB-BD1C-5DDE9F32B1A2}">
  <sheetPr>
    <tabColor theme="7" tint="0.79998168889431442"/>
  </sheetPr>
  <dimension ref="B6:T22"/>
  <sheetViews>
    <sheetView showGridLines="0" zoomScaleNormal="100" workbookViewId="0">
      <pane ySplit="7" topLeftCell="A8" activePane="bottomLeft" state="frozen"/>
      <selection activeCell="AM24" sqref="AM24"/>
      <selection pane="bottomLeft" activeCell="AM24" sqref="AM24"/>
    </sheetView>
  </sheetViews>
  <sheetFormatPr baseColWidth="10" defaultColWidth="11" defaultRowHeight="12.75" x14ac:dyDescent="0.2"/>
  <cols>
    <col min="1" max="1" width="2.625" style="38" customWidth="1"/>
    <col min="2" max="2" width="8.625" style="38" customWidth="1"/>
    <col min="3" max="3" width="21" style="38" customWidth="1"/>
    <col min="4" max="4" width="20.625" style="38" customWidth="1"/>
    <col min="5" max="5" width="16.25" style="38" customWidth="1"/>
    <col min="6" max="6" width="10.125" style="38" bestFit="1" customWidth="1"/>
    <col min="7" max="7" width="9.25" style="38" bestFit="1" customWidth="1"/>
    <col min="8" max="8" width="11.5" style="38" customWidth="1"/>
    <col min="9" max="9" width="5" style="38" bestFit="1" customWidth="1"/>
    <col min="10" max="10" width="6.625" style="38" hidden="1" customWidth="1"/>
    <col min="11" max="11" width="40.625" style="38" hidden="1" customWidth="1"/>
    <col min="12" max="12" width="6.625" style="38" hidden="1" customWidth="1"/>
    <col min="13" max="13" width="26.5" style="38" hidden="1" customWidth="1"/>
    <col min="14" max="14" width="6.625" style="38" hidden="1" customWidth="1"/>
    <col min="15" max="15" width="17.25" style="38" hidden="1" customWidth="1"/>
    <col min="16" max="16" width="6.625" style="38" hidden="1" customWidth="1"/>
    <col min="17" max="17" width="40.625" style="38" hidden="1" customWidth="1"/>
    <col min="18" max="20" width="6.625" style="38" hidden="1" customWidth="1"/>
    <col min="21" max="16384" width="11" style="38"/>
  </cols>
  <sheetData>
    <row r="6" spans="2:20" x14ac:dyDescent="0.2">
      <c r="B6" s="353" t="s">
        <v>509</v>
      </c>
      <c r="C6" s="353"/>
      <c r="D6" s="353"/>
      <c r="E6" s="353"/>
      <c r="F6" s="353"/>
      <c r="G6" s="353"/>
    </row>
    <row r="7" spans="2:20" x14ac:dyDescent="0.2">
      <c r="B7" s="345" t="s">
        <v>352</v>
      </c>
      <c r="C7" s="345"/>
      <c r="D7" s="359" t="s">
        <v>295</v>
      </c>
      <c r="E7" s="359"/>
      <c r="F7" s="359"/>
      <c r="G7" s="359"/>
      <c r="H7" s="359"/>
      <c r="I7" s="359"/>
      <c r="J7" s="101"/>
    </row>
    <row r="8" spans="2:20" x14ac:dyDescent="0.2">
      <c r="J8" s="37"/>
    </row>
    <row r="9" spans="2:20" ht="44.25" customHeight="1" x14ac:dyDescent="0.2">
      <c r="B9" s="257" t="s">
        <v>62</v>
      </c>
      <c r="C9" s="257" t="s">
        <v>63</v>
      </c>
      <c r="D9" s="257" t="s">
        <v>151</v>
      </c>
      <c r="E9" s="257" t="s">
        <v>65</v>
      </c>
      <c r="F9" s="257" t="s">
        <v>9</v>
      </c>
      <c r="G9" s="257" t="s">
        <v>120</v>
      </c>
      <c r="H9" s="257" t="s">
        <v>8</v>
      </c>
      <c r="I9" s="258" t="s">
        <v>10</v>
      </c>
      <c r="J9" s="283" t="s">
        <v>302</v>
      </c>
      <c r="K9" s="283" t="s">
        <v>95</v>
      </c>
      <c r="L9" s="283" t="s">
        <v>315</v>
      </c>
      <c r="M9" s="283" t="s">
        <v>95</v>
      </c>
      <c r="N9" s="283" t="s">
        <v>316</v>
      </c>
      <c r="O9" s="283" t="s">
        <v>95</v>
      </c>
      <c r="P9" s="283" t="s">
        <v>317</v>
      </c>
      <c r="Q9" s="283" t="s">
        <v>95</v>
      </c>
      <c r="R9" s="283" t="s">
        <v>318</v>
      </c>
      <c r="S9" s="283" t="s">
        <v>11</v>
      </c>
      <c r="T9" s="283" t="s">
        <v>296</v>
      </c>
    </row>
    <row r="10" spans="2:20" ht="63.75" x14ac:dyDescent="0.2">
      <c r="B10" s="56">
        <v>1</v>
      </c>
      <c r="C10" s="57" t="s">
        <v>198</v>
      </c>
      <c r="D10" s="57" t="s">
        <v>212</v>
      </c>
      <c r="E10" s="57" t="s">
        <v>213</v>
      </c>
      <c r="F10" s="61">
        <v>45351</v>
      </c>
      <c r="G10" s="62">
        <f>1/9</f>
        <v>0.1111111111111111</v>
      </c>
      <c r="H10" s="58" t="s">
        <v>209</v>
      </c>
      <c r="I10" s="59">
        <v>1</v>
      </c>
      <c r="J10" s="285"/>
      <c r="K10" s="285"/>
      <c r="L10" s="286"/>
      <c r="M10" s="286"/>
      <c r="N10" s="286"/>
      <c r="O10" s="286"/>
      <c r="P10" s="286"/>
      <c r="Q10" s="285"/>
      <c r="R10" s="49">
        <f t="shared" ref="R10:R18" si="0">J10+L10+N10+P10</f>
        <v>0</v>
      </c>
      <c r="S10" s="45">
        <f t="shared" ref="S10:S18" si="1">IFERROR(R10/I10,0)</f>
        <v>0</v>
      </c>
      <c r="T10" s="45">
        <f t="shared" ref="T10:T18" si="2">S10*G10</f>
        <v>0</v>
      </c>
    </row>
    <row r="11" spans="2:20" ht="63.75" x14ac:dyDescent="0.2">
      <c r="B11" s="56">
        <v>2</v>
      </c>
      <c r="C11" s="57" t="s">
        <v>199</v>
      </c>
      <c r="D11" s="57" t="s">
        <v>200</v>
      </c>
      <c r="E11" s="57" t="s">
        <v>210</v>
      </c>
      <c r="F11" s="61">
        <v>45351</v>
      </c>
      <c r="G11" s="62">
        <f t="shared" ref="G11:G18" si="3">1/9</f>
        <v>0.1111111111111111</v>
      </c>
      <c r="H11" s="58" t="s">
        <v>209</v>
      </c>
      <c r="I11" s="59">
        <v>1</v>
      </c>
      <c r="J11" s="285"/>
      <c r="K11" s="285"/>
      <c r="L11" s="286"/>
      <c r="M11" s="286"/>
      <c r="N11" s="286"/>
      <c r="O11" s="286"/>
      <c r="P11" s="285"/>
      <c r="Q11" s="285"/>
      <c r="R11" s="49">
        <f t="shared" si="0"/>
        <v>0</v>
      </c>
      <c r="S11" s="45">
        <f t="shared" si="1"/>
        <v>0</v>
      </c>
      <c r="T11" s="45">
        <f t="shared" si="2"/>
        <v>0</v>
      </c>
    </row>
    <row r="12" spans="2:20" ht="63.75" x14ac:dyDescent="0.2">
      <c r="B12" s="56">
        <v>3</v>
      </c>
      <c r="C12" s="60" t="s">
        <v>201</v>
      </c>
      <c r="D12" s="57" t="s">
        <v>202</v>
      </c>
      <c r="E12" s="57" t="s">
        <v>211</v>
      </c>
      <c r="F12" s="61">
        <v>45657</v>
      </c>
      <c r="G12" s="62">
        <f t="shared" si="3"/>
        <v>0.1111111111111111</v>
      </c>
      <c r="H12" s="58" t="s">
        <v>171</v>
      </c>
      <c r="I12" s="59">
        <v>1</v>
      </c>
      <c r="J12" s="285"/>
      <c r="K12" s="285"/>
      <c r="L12" s="286"/>
      <c r="M12" s="286"/>
      <c r="N12" s="286"/>
      <c r="O12" s="286"/>
      <c r="P12" s="286"/>
      <c r="Q12" s="285"/>
      <c r="R12" s="49">
        <f t="shared" si="0"/>
        <v>0</v>
      </c>
      <c r="S12" s="45">
        <f t="shared" si="1"/>
        <v>0</v>
      </c>
      <c r="T12" s="45">
        <f t="shared" si="2"/>
        <v>0</v>
      </c>
    </row>
    <row r="13" spans="2:20" ht="48.75" customHeight="1" x14ac:dyDescent="0.2">
      <c r="B13" s="56">
        <v>4</v>
      </c>
      <c r="C13" s="60" t="s">
        <v>203</v>
      </c>
      <c r="D13" s="63" t="s">
        <v>204</v>
      </c>
      <c r="E13" s="63" t="s">
        <v>274</v>
      </c>
      <c r="F13" s="61">
        <v>45657</v>
      </c>
      <c r="G13" s="62">
        <f t="shared" si="3"/>
        <v>0.1111111111111111</v>
      </c>
      <c r="H13" s="58" t="s">
        <v>171</v>
      </c>
      <c r="I13" s="59">
        <v>1</v>
      </c>
      <c r="J13" s="285"/>
      <c r="K13" s="285"/>
      <c r="L13" s="286"/>
      <c r="M13" s="286"/>
      <c r="N13" s="286"/>
      <c r="O13" s="286"/>
      <c r="P13" s="285"/>
      <c r="Q13" s="285"/>
      <c r="R13" s="49">
        <f t="shared" si="0"/>
        <v>0</v>
      </c>
      <c r="S13" s="45">
        <f t="shared" si="1"/>
        <v>0</v>
      </c>
      <c r="T13" s="45">
        <f t="shared" si="2"/>
        <v>0</v>
      </c>
    </row>
    <row r="14" spans="2:20" ht="60.75" customHeight="1" x14ac:dyDescent="0.2">
      <c r="B14" s="56">
        <v>5</v>
      </c>
      <c r="C14" s="57" t="s">
        <v>205</v>
      </c>
      <c r="D14" s="57" t="s">
        <v>307</v>
      </c>
      <c r="E14" s="57" t="s">
        <v>293</v>
      </c>
      <c r="F14" s="61">
        <v>45657</v>
      </c>
      <c r="G14" s="62">
        <f t="shared" si="3"/>
        <v>0.1111111111111111</v>
      </c>
      <c r="H14" s="58" t="s">
        <v>171</v>
      </c>
      <c r="I14" s="59">
        <v>1</v>
      </c>
      <c r="J14" s="285"/>
      <c r="K14" s="285"/>
      <c r="L14" s="286"/>
      <c r="M14" s="286"/>
      <c r="N14" s="286"/>
      <c r="O14" s="286"/>
      <c r="P14" s="285"/>
      <c r="Q14" s="285"/>
      <c r="R14" s="49">
        <f t="shared" si="0"/>
        <v>0</v>
      </c>
      <c r="S14" s="45">
        <f t="shared" si="1"/>
        <v>0</v>
      </c>
      <c r="T14" s="45">
        <f t="shared" si="2"/>
        <v>0</v>
      </c>
    </row>
    <row r="15" spans="2:20" ht="117.75" customHeight="1" x14ac:dyDescent="0.2">
      <c r="B15" s="56">
        <v>6</v>
      </c>
      <c r="C15" s="57" t="s">
        <v>206</v>
      </c>
      <c r="D15" s="57" t="s">
        <v>618</v>
      </c>
      <c r="E15" s="57" t="s">
        <v>294</v>
      </c>
      <c r="F15" s="61">
        <v>45657</v>
      </c>
      <c r="G15" s="62">
        <f t="shared" si="3"/>
        <v>0.1111111111111111</v>
      </c>
      <c r="H15" s="56" t="s">
        <v>171</v>
      </c>
      <c r="I15" s="59">
        <v>1</v>
      </c>
      <c r="J15" s="285"/>
      <c r="K15" s="285"/>
      <c r="L15" s="286"/>
      <c r="M15" s="286"/>
      <c r="N15" s="286"/>
      <c r="O15" s="286"/>
      <c r="P15" s="285"/>
      <c r="Q15" s="285"/>
      <c r="R15" s="49">
        <f t="shared" si="0"/>
        <v>0</v>
      </c>
      <c r="S15" s="45">
        <f t="shared" si="1"/>
        <v>0</v>
      </c>
      <c r="T15" s="45">
        <f t="shared" si="2"/>
        <v>0</v>
      </c>
    </row>
    <row r="16" spans="2:20" ht="63.75" x14ac:dyDescent="0.2">
      <c r="B16" s="56">
        <v>7</v>
      </c>
      <c r="C16" s="57" t="s">
        <v>207</v>
      </c>
      <c r="D16" s="57" t="s">
        <v>308</v>
      </c>
      <c r="E16" s="57" t="s">
        <v>214</v>
      </c>
      <c r="F16" s="61">
        <v>45657</v>
      </c>
      <c r="G16" s="62">
        <f t="shared" si="3"/>
        <v>0.1111111111111111</v>
      </c>
      <c r="H16" s="58" t="s">
        <v>309</v>
      </c>
      <c r="I16" s="59">
        <v>1</v>
      </c>
      <c r="J16" s="285"/>
      <c r="K16" s="285"/>
      <c r="L16" s="286"/>
      <c r="M16" s="286"/>
      <c r="N16" s="286"/>
      <c r="O16" s="286"/>
      <c r="P16" s="285"/>
      <c r="Q16" s="285"/>
      <c r="R16" s="49">
        <f t="shared" si="0"/>
        <v>0</v>
      </c>
      <c r="S16" s="45">
        <f t="shared" si="1"/>
        <v>0</v>
      </c>
      <c r="T16" s="45">
        <f t="shared" si="2"/>
        <v>0</v>
      </c>
    </row>
    <row r="17" spans="2:20" ht="51" x14ac:dyDescent="0.2">
      <c r="B17" s="56">
        <v>8</v>
      </c>
      <c r="C17" s="57" t="s">
        <v>310</v>
      </c>
      <c r="D17" s="57" t="s">
        <v>311</v>
      </c>
      <c r="E17" s="57" t="s">
        <v>272</v>
      </c>
      <c r="F17" s="61">
        <v>45657</v>
      </c>
      <c r="G17" s="62">
        <f t="shared" si="3"/>
        <v>0.1111111111111111</v>
      </c>
      <c r="H17" s="58" t="s">
        <v>173</v>
      </c>
      <c r="I17" s="59">
        <v>1</v>
      </c>
      <c r="J17" s="285"/>
      <c r="K17" s="285"/>
      <c r="L17" s="286"/>
      <c r="M17" s="286"/>
      <c r="N17" s="286"/>
      <c r="O17" s="286"/>
      <c r="P17" s="285"/>
      <c r="Q17" s="285"/>
      <c r="R17" s="49">
        <f t="shared" si="0"/>
        <v>0</v>
      </c>
      <c r="S17" s="45">
        <f t="shared" si="1"/>
        <v>0</v>
      </c>
      <c r="T17" s="45">
        <f t="shared" si="2"/>
        <v>0</v>
      </c>
    </row>
    <row r="18" spans="2:20" ht="38.25" x14ac:dyDescent="0.2">
      <c r="B18" s="56">
        <v>9</v>
      </c>
      <c r="C18" s="57" t="s">
        <v>208</v>
      </c>
      <c r="D18" s="57" t="s">
        <v>215</v>
      </c>
      <c r="E18" s="57" t="s">
        <v>216</v>
      </c>
      <c r="F18" s="61">
        <v>45657</v>
      </c>
      <c r="G18" s="62">
        <f t="shared" si="3"/>
        <v>0.1111111111111111</v>
      </c>
      <c r="H18" s="58" t="s">
        <v>171</v>
      </c>
      <c r="I18" s="64">
        <v>1</v>
      </c>
      <c r="J18" s="285"/>
      <c r="K18" s="285"/>
      <c r="L18" s="286"/>
      <c r="M18" s="286"/>
      <c r="N18" s="286"/>
      <c r="O18" s="286"/>
      <c r="P18" s="286"/>
      <c r="Q18" s="285"/>
      <c r="R18" s="49">
        <f t="shared" si="0"/>
        <v>0</v>
      </c>
      <c r="S18" s="45">
        <f t="shared" si="1"/>
        <v>0</v>
      </c>
      <c r="T18" s="45">
        <f t="shared" si="2"/>
        <v>0</v>
      </c>
    </row>
    <row r="19" spans="2:20" x14ac:dyDescent="0.2">
      <c r="B19" s="65" t="s">
        <v>150</v>
      </c>
      <c r="C19" s="65"/>
      <c r="D19" s="65"/>
      <c r="E19" s="65"/>
      <c r="F19" s="65"/>
      <c r="G19" s="66">
        <f>SUBTOTAL(109,'Plan incentivos'!$G$10:$G$18)</f>
        <v>1.0000000000000002</v>
      </c>
      <c r="H19" s="66"/>
      <c r="I19" s="67"/>
      <c r="J19" s="74"/>
      <c r="K19" s="74"/>
      <c r="L19" s="74"/>
      <c r="M19" s="74"/>
      <c r="N19" s="74"/>
      <c r="O19" s="74"/>
      <c r="P19" s="74"/>
      <c r="Q19" s="74"/>
      <c r="R19" s="74"/>
      <c r="S19" s="74"/>
      <c r="T19" s="259">
        <f>SUM(T10:T18)</f>
        <v>0</v>
      </c>
    </row>
    <row r="21" spans="2:20" x14ac:dyDescent="0.2">
      <c r="G21" s="38" t="s">
        <v>300</v>
      </c>
    </row>
    <row r="22" spans="2:20" x14ac:dyDescent="0.2">
      <c r="G22" s="38" t="s">
        <v>301</v>
      </c>
    </row>
  </sheetData>
  <mergeCells count="3">
    <mergeCell ref="B6:G6"/>
    <mergeCell ref="B7:C7"/>
    <mergeCell ref="D7:I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BC0B5-F387-468A-97E6-90B0A1AD857B}">
  <sheetPr>
    <tabColor theme="7" tint="0.79998168889431442"/>
    <pageSetUpPr fitToPage="1"/>
  </sheetPr>
  <dimension ref="A2:V54"/>
  <sheetViews>
    <sheetView showGridLines="0" zoomScaleNormal="100" zoomScaleSheetLayoutView="55" zoomScalePageLayoutView="70" workbookViewId="0">
      <selection activeCell="E37" sqref="E37"/>
    </sheetView>
  </sheetViews>
  <sheetFormatPr baseColWidth="10" defaultColWidth="10" defaultRowHeight="12.75" x14ac:dyDescent="0.2"/>
  <cols>
    <col min="1" max="1" width="10.875" style="210" customWidth="1"/>
    <col min="2" max="2" width="29" style="255" customWidth="1"/>
    <col min="3" max="3" width="44.25" style="255" customWidth="1"/>
    <col min="4" max="5" width="5.125" style="210" customWidth="1"/>
    <col min="6" max="6" width="5.625" style="210" customWidth="1"/>
    <col min="7" max="7" width="4.875" style="210" customWidth="1"/>
    <col min="8" max="15" width="4.125" style="210" bestFit="1" customWidth="1"/>
    <col min="16" max="16" width="5.625" style="210" customWidth="1"/>
    <col min="17" max="17" width="4.75" style="210" bestFit="1" customWidth="1"/>
    <col min="18" max="18" width="3.875" style="210" bestFit="1" customWidth="1"/>
    <col min="19" max="19" width="16.125" style="256" customWidth="1"/>
    <col min="20" max="20" width="19.125" style="256" customWidth="1"/>
    <col min="21" max="21" width="25.5" style="210" customWidth="1"/>
    <col min="22" max="16384" width="10" style="210"/>
  </cols>
  <sheetData>
    <row r="2" spans="1:22" ht="60" customHeight="1" x14ac:dyDescent="0.2">
      <c r="A2" s="460" t="s">
        <v>510</v>
      </c>
      <c r="B2" s="461"/>
      <c r="C2" s="461"/>
      <c r="D2" s="461"/>
      <c r="E2" s="461"/>
      <c r="F2" s="461"/>
      <c r="G2" s="461"/>
      <c r="H2" s="461"/>
      <c r="I2" s="461"/>
      <c r="J2" s="461"/>
      <c r="K2" s="461"/>
      <c r="L2" s="461"/>
      <c r="M2" s="461"/>
      <c r="N2" s="461"/>
      <c r="O2" s="461"/>
      <c r="P2" s="461"/>
      <c r="Q2" s="461"/>
      <c r="R2" s="461"/>
      <c r="S2" s="461"/>
      <c r="T2" s="461"/>
      <c r="U2" s="462"/>
      <c r="V2" s="209"/>
    </row>
    <row r="3" spans="1:22" ht="10.5" customHeight="1" x14ac:dyDescent="0.2">
      <c r="A3" s="463"/>
      <c r="B3" s="464"/>
      <c r="C3" s="464"/>
      <c r="D3" s="464"/>
      <c r="E3" s="464"/>
      <c r="F3" s="464"/>
      <c r="G3" s="464"/>
      <c r="H3" s="464"/>
      <c r="I3" s="464"/>
      <c r="J3" s="464"/>
      <c r="K3" s="464"/>
      <c r="L3" s="464"/>
      <c r="M3" s="464"/>
      <c r="N3" s="464"/>
      <c r="O3" s="464"/>
      <c r="P3" s="464"/>
      <c r="Q3" s="464"/>
      <c r="R3" s="464"/>
      <c r="S3" s="464"/>
      <c r="T3" s="464"/>
      <c r="U3" s="465"/>
    </row>
    <row r="4" spans="1:22" ht="13.5" customHeight="1" x14ac:dyDescent="0.2">
      <c r="A4" s="466" t="s">
        <v>511</v>
      </c>
      <c r="B4" s="467"/>
      <c r="C4" s="467"/>
      <c r="D4" s="467"/>
      <c r="E4" s="467"/>
      <c r="F4" s="467"/>
      <c r="G4" s="467"/>
      <c r="H4" s="467"/>
      <c r="I4" s="467"/>
      <c r="J4" s="467"/>
      <c r="K4" s="467"/>
      <c r="L4" s="467"/>
      <c r="M4" s="467"/>
      <c r="N4" s="467"/>
      <c r="O4" s="467"/>
      <c r="P4" s="467"/>
      <c r="Q4" s="467"/>
      <c r="R4" s="467"/>
      <c r="S4" s="467"/>
      <c r="T4" s="467"/>
      <c r="U4" s="468"/>
    </row>
    <row r="5" spans="1:22" ht="15.95" customHeight="1" x14ac:dyDescent="0.2">
      <c r="A5" s="469" t="s">
        <v>512</v>
      </c>
      <c r="B5" s="470"/>
      <c r="C5" s="470"/>
      <c r="D5" s="470"/>
      <c r="E5" s="470"/>
      <c r="F5" s="470"/>
      <c r="G5" s="470"/>
      <c r="H5" s="470"/>
      <c r="I5" s="470"/>
      <c r="J5" s="470"/>
      <c r="K5" s="470"/>
      <c r="L5" s="470"/>
      <c r="M5" s="470"/>
      <c r="N5" s="470"/>
      <c r="O5" s="470"/>
      <c r="P5" s="470"/>
      <c r="Q5" s="470"/>
      <c r="R5" s="470"/>
      <c r="S5" s="470"/>
      <c r="T5" s="470"/>
      <c r="U5" s="471"/>
    </row>
    <row r="6" spans="1:22" x14ac:dyDescent="0.2">
      <c r="A6" s="466" t="s">
        <v>513</v>
      </c>
      <c r="B6" s="467"/>
      <c r="C6" s="467"/>
      <c r="D6" s="467"/>
      <c r="E6" s="467"/>
      <c r="F6" s="467"/>
      <c r="G6" s="467"/>
      <c r="H6" s="467"/>
      <c r="I6" s="467"/>
      <c r="J6" s="467"/>
      <c r="K6" s="467"/>
      <c r="L6" s="467"/>
      <c r="M6" s="467"/>
      <c r="N6" s="467"/>
      <c r="O6" s="467"/>
      <c r="P6" s="467"/>
      <c r="Q6" s="467"/>
      <c r="R6" s="467"/>
      <c r="S6" s="467"/>
      <c r="T6" s="467"/>
      <c r="U6" s="468"/>
    </row>
    <row r="7" spans="1:22" ht="15.95" customHeight="1" x14ac:dyDescent="0.2">
      <c r="A7" s="469" t="s">
        <v>514</v>
      </c>
      <c r="B7" s="470"/>
      <c r="C7" s="470"/>
      <c r="D7" s="470"/>
      <c r="E7" s="470"/>
      <c r="F7" s="470"/>
      <c r="G7" s="470"/>
      <c r="H7" s="470"/>
      <c r="I7" s="470"/>
      <c r="J7" s="470"/>
      <c r="K7" s="470"/>
      <c r="L7" s="470"/>
      <c r="M7" s="470"/>
      <c r="N7" s="470"/>
      <c r="O7" s="470"/>
      <c r="P7" s="470"/>
      <c r="Q7" s="470"/>
      <c r="R7" s="470"/>
      <c r="S7" s="470"/>
      <c r="T7" s="470"/>
      <c r="U7" s="471"/>
    </row>
    <row r="8" spans="1:22" x14ac:dyDescent="0.2">
      <c r="A8" s="466" t="s">
        <v>515</v>
      </c>
      <c r="B8" s="467"/>
      <c r="C8" s="467"/>
      <c r="D8" s="467"/>
      <c r="E8" s="467"/>
      <c r="F8" s="467"/>
      <c r="G8" s="467"/>
      <c r="H8" s="467"/>
      <c r="I8" s="467"/>
      <c r="J8" s="467"/>
      <c r="K8" s="467"/>
      <c r="L8" s="467"/>
      <c r="M8" s="467"/>
      <c r="N8" s="467"/>
      <c r="O8" s="467"/>
      <c r="P8" s="467"/>
      <c r="Q8" s="467"/>
      <c r="R8" s="467"/>
      <c r="S8" s="467"/>
      <c r="T8" s="467"/>
      <c r="U8" s="468"/>
    </row>
    <row r="9" spans="1:22" ht="15.95" customHeight="1" x14ac:dyDescent="0.2">
      <c r="A9" s="469" t="s">
        <v>516</v>
      </c>
      <c r="B9" s="470"/>
      <c r="C9" s="470"/>
      <c r="D9" s="470"/>
      <c r="E9" s="470"/>
      <c r="F9" s="470"/>
      <c r="G9" s="470"/>
      <c r="H9" s="470"/>
      <c r="I9" s="470"/>
      <c r="J9" s="470"/>
      <c r="K9" s="470"/>
      <c r="L9" s="470"/>
      <c r="M9" s="470"/>
      <c r="N9" s="470"/>
      <c r="O9" s="470"/>
      <c r="P9" s="470"/>
      <c r="Q9" s="470"/>
      <c r="R9" s="470"/>
      <c r="S9" s="470"/>
      <c r="T9" s="470"/>
      <c r="U9" s="471"/>
    </row>
    <row r="10" spans="1:22" x14ac:dyDescent="0.2">
      <c r="A10" s="472"/>
      <c r="B10" s="473"/>
      <c r="C10" s="473"/>
      <c r="D10" s="473"/>
      <c r="E10" s="473"/>
      <c r="F10" s="473"/>
      <c r="G10" s="473"/>
      <c r="H10" s="473"/>
      <c r="I10" s="473"/>
      <c r="J10" s="473"/>
      <c r="K10" s="473"/>
      <c r="L10" s="473"/>
      <c r="M10" s="473"/>
      <c r="N10" s="473"/>
      <c r="O10" s="473"/>
      <c r="P10" s="473"/>
      <c r="Q10" s="473"/>
      <c r="R10" s="473"/>
      <c r="S10" s="473"/>
      <c r="T10" s="473"/>
      <c r="U10" s="474"/>
    </row>
    <row r="11" spans="1:22" ht="14.1" customHeight="1" x14ac:dyDescent="0.2">
      <c r="A11" s="454" t="s">
        <v>517</v>
      </c>
      <c r="B11" s="457" t="s">
        <v>518</v>
      </c>
      <c r="C11" s="438" t="s">
        <v>519</v>
      </c>
      <c r="D11" s="439"/>
      <c r="E11" s="444" t="s">
        <v>520</v>
      </c>
      <c r="F11" s="444" t="s">
        <v>521</v>
      </c>
      <c r="G11" s="444" t="s">
        <v>522</v>
      </c>
      <c r="H11" s="444" t="s">
        <v>523</v>
      </c>
      <c r="I11" s="444" t="s">
        <v>524</v>
      </c>
      <c r="J11" s="444" t="s">
        <v>525</v>
      </c>
      <c r="K11" s="444" t="s">
        <v>526</v>
      </c>
      <c r="L11" s="444" t="s">
        <v>527</v>
      </c>
      <c r="M11" s="444" t="s">
        <v>528</v>
      </c>
      <c r="N11" s="444" t="s">
        <v>529</v>
      </c>
      <c r="O11" s="444" t="s">
        <v>530</v>
      </c>
      <c r="P11" s="444" t="s">
        <v>531</v>
      </c>
      <c r="Q11" s="438" t="s">
        <v>532</v>
      </c>
      <c r="R11" s="439"/>
      <c r="S11" s="444" t="s">
        <v>533</v>
      </c>
      <c r="T11" s="444" t="s">
        <v>534</v>
      </c>
      <c r="U11" s="447" t="s">
        <v>535</v>
      </c>
    </row>
    <row r="12" spans="1:22" ht="14.1" customHeight="1" x14ac:dyDescent="0.2">
      <c r="A12" s="455"/>
      <c r="B12" s="458"/>
      <c r="C12" s="440"/>
      <c r="D12" s="441"/>
      <c r="E12" s="453"/>
      <c r="F12" s="453"/>
      <c r="G12" s="453"/>
      <c r="H12" s="453"/>
      <c r="I12" s="453"/>
      <c r="J12" s="453"/>
      <c r="K12" s="453"/>
      <c r="L12" s="453"/>
      <c r="M12" s="453"/>
      <c r="N12" s="453"/>
      <c r="O12" s="453"/>
      <c r="P12" s="453"/>
      <c r="Q12" s="440"/>
      <c r="R12" s="441"/>
      <c r="S12" s="445"/>
      <c r="T12" s="445"/>
      <c r="U12" s="448"/>
    </row>
    <row r="13" spans="1:22" ht="14.1" customHeight="1" thickBot="1" x14ac:dyDescent="0.25">
      <c r="A13" s="456"/>
      <c r="B13" s="459"/>
      <c r="C13" s="442"/>
      <c r="D13" s="443"/>
      <c r="E13" s="450" t="s">
        <v>600</v>
      </c>
      <c r="F13" s="451"/>
      <c r="G13" s="451"/>
      <c r="H13" s="451"/>
      <c r="I13" s="451"/>
      <c r="J13" s="451"/>
      <c r="K13" s="451"/>
      <c r="L13" s="451"/>
      <c r="M13" s="451"/>
      <c r="N13" s="451"/>
      <c r="O13" s="451"/>
      <c r="P13" s="452"/>
      <c r="Q13" s="442"/>
      <c r="R13" s="443"/>
      <c r="S13" s="446"/>
      <c r="T13" s="446"/>
      <c r="U13" s="449"/>
    </row>
    <row r="14" spans="1:22" ht="15" customHeight="1" x14ac:dyDescent="0.2">
      <c r="A14" s="413">
        <v>1</v>
      </c>
      <c r="B14" s="434" t="s">
        <v>536</v>
      </c>
      <c r="C14" s="435" t="s">
        <v>537</v>
      </c>
      <c r="D14" s="211" t="s">
        <v>538</v>
      </c>
      <c r="E14" s="212">
        <v>1</v>
      </c>
      <c r="F14" s="212">
        <v>1</v>
      </c>
      <c r="G14" s="212">
        <v>1</v>
      </c>
      <c r="H14" s="212">
        <v>1</v>
      </c>
      <c r="I14" s="213"/>
      <c r="J14" s="213"/>
      <c r="K14" s="214"/>
      <c r="L14" s="213"/>
      <c r="M14" s="213"/>
      <c r="N14" s="213"/>
      <c r="O14" s="213"/>
      <c r="P14" s="215"/>
      <c r="Q14" s="433">
        <f>IFERROR(IF(COUNT(E14:P14)&lt;1,0,IF(COUNT(E15:P15)&gt;=COUNT(E14:P14),1,(COUNT(E15:P15)/COUNT(E14:P14)))),0)</f>
        <v>0</v>
      </c>
      <c r="R14" s="436">
        <f>AVERAGE(Q14:Q37)</f>
        <v>4.8611111111111112E-2</v>
      </c>
      <c r="S14" s="405" t="s">
        <v>539</v>
      </c>
      <c r="T14" s="431" t="s">
        <v>540</v>
      </c>
      <c r="U14" s="421" t="s">
        <v>541</v>
      </c>
    </row>
    <row r="15" spans="1:22" ht="230.1" customHeight="1" thickBot="1" x14ac:dyDescent="0.25">
      <c r="A15" s="414" t="s">
        <v>542</v>
      </c>
      <c r="B15" s="423"/>
      <c r="C15" s="424"/>
      <c r="D15" s="216" t="s">
        <v>543</v>
      </c>
      <c r="E15" s="217"/>
      <c r="F15" s="218"/>
      <c r="G15" s="218"/>
      <c r="H15" s="218"/>
      <c r="I15" s="218"/>
      <c r="J15" s="218"/>
      <c r="K15" s="218"/>
      <c r="L15" s="218"/>
      <c r="M15" s="218"/>
      <c r="N15" s="218"/>
      <c r="O15" s="218"/>
      <c r="P15" s="219"/>
      <c r="Q15" s="420"/>
      <c r="R15" s="437"/>
      <c r="S15" s="406"/>
      <c r="T15" s="432"/>
      <c r="U15" s="422"/>
    </row>
    <row r="16" spans="1:22" ht="15" customHeight="1" x14ac:dyDescent="0.2">
      <c r="A16" s="413">
        <v>2</v>
      </c>
      <c r="B16" s="415" t="s">
        <v>544</v>
      </c>
      <c r="C16" s="417" t="s">
        <v>545</v>
      </c>
      <c r="D16" s="211" t="s">
        <v>538</v>
      </c>
      <c r="E16" s="212">
        <v>1</v>
      </c>
      <c r="F16" s="212">
        <v>1</v>
      </c>
      <c r="G16" s="218"/>
      <c r="H16" s="218"/>
      <c r="I16" s="218"/>
      <c r="J16" s="218"/>
      <c r="K16" s="218"/>
      <c r="L16" s="218"/>
      <c r="M16" s="218"/>
      <c r="N16" s="218"/>
      <c r="O16" s="218"/>
      <c r="P16" s="219"/>
      <c r="Q16" s="433">
        <f>IFERROR(IF(COUNT(E16:P16)&lt;1,0,IF(COUNT(E17:P17)&gt;=COUNT(E16:P16),1,(COUNT(E17:P17)/COUNT(E16:P16)))),0)</f>
        <v>0.5</v>
      </c>
      <c r="R16" s="437"/>
      <c r="S16" s="405" t="s">
        <v>546</v>
      </c>
      <c r="T16" s="425" t="s">
        <v>547</v>
      </c>
      <c r="U16" s="421" t="s">
        <v>548</v>
      </c>
    </row>
    <row r="17" spans="1:21" ht="62.1" customHeight="1" thickBot="1" x14ac:dyDescent="0.25">
      <c r="A17" s="414" t="s">
        <v>542</v>
      </c>
      <c r="B17" s="423"/>
      <c r="C17" s="424"/>
      <c r="D17" s="216" t="s">
        <v>543</v>
      </c>
      <c r="E17" s="220">
        <v>1</v>
      </c>
      <c r="F17" s="218"/>
      <c r="G17" s="218"/>
      <c r="H17" s="218"/>
      <c r="I17" s="218"/>
      <c r="J17" s="218"/>
      <c r="K17" s="218"/>
      <c r="L17" s="218"/>
      <c r="M17" s="218"/>
      <c r="N17" s="218"/>
      <c r="O17" s="218"/>
      <c r="P17" s="219"/>
      <c r="Q17" s="420"/>
      <c r="R17" s="437"/>
      <c r="S17" s="406"/>
      <c r="T17" s="426"/>
      <c r="U17" s="422"/>
    </row>
    <row r="18" spans="1:21" ht="15" customHeight="1" x14ac:dyDescent="0.2">
      <c r="A18" s="413">
        <v>3</v>
      </c>
      <c r="B18" s="415" t="s">
        <v>549</v>
      </c>
      <c r="C18" s="417" t="s">
        <v>550</v>
      </c>
      <c r="D18" s="211" t="s">
        <v>538</v>
      </c>
      <c r="E18" s="212">
        <v>1</v>
      </c>
      <c r="F18" s="218"/>
      <c r="G18" s="218"/>
      <c r="H18" s="218"/>
      <c r="I18" s="218"/>
      <c r="J18" s="218"/>
      <c r="K18" s="218"/>
      <c r="L18" s="218"/>
      <c r="M18" s="218"/>
      <c r="N18" s="218"/>
      <c r="O18" s="218"/>
      <c r="P18" s="219"/>
      <c r="Q18" s="419">
        <f>IFERROR(IF(COUNT(E18:P18)&lt;1,0,IF(COUNT(E19:P19)&gt;=COUNT(E18:P18),1,(COUNT(E19:P19)/COUNT(E18:P18)))),0)</f>
        <v>0</v>
      </c>
      <c r="R18" s="437"/>
      <c r="S18" s="405" t="s">
        <v>546</v>
      </c>
      <c r="T18" s="425" t="s">
        <v>547</v>
      </c>
      <c r="U18" s="427"/>
    </row>
    <row r="19" spans="1:21" ht="66" customHeight="1" thickBot="1" x14ac:dyDescent="0.25">
      <c r="A19" s="414" t="s">
        <v>542</v>
      </c>
      <c r="B19" s="423"/>
      <c r="C19" s="424"/>
      <c r="D19" s="216" t="s">
        <v>543</v>
      </c>
      <c r="E19" s="218"/>
      <c r="F19" s="218"/>
      <c r="G19" s="218"/>
      <c r="H19" s="218"/>
      <c r="I19" s="218"/>
      <c r="J19" s="218"/>
      <c r="K19" s="218"/>
      <c r="L19" s="218"/>
      <c r="M19" s="218"/>
      <c r="N19" s="218"/>
      <c r="O19" s="218"/>
      <c r="P19" s="219"/>
      <c r="Q19" s="420"/>
      <c r="R19" s="437"/>
      <c r="S19" s="406"/>
      <c r="T19" s="426"/>
      <c r="U19" s="428"/>
    </row>
    <row r="20" spans="1:21" ht="15" customHeight="1" x14ac:dyDescent="0.2">
      <c r="A20" s="413">
        <v>4</v>
      </c>
      <c r="B20" s="415" t="s">
        <v>551</v>
      </c>
      <c r="C20" s="417" t="s">
        <v>552</v>
      </c>
      <c r="D20" s="211" t="s">
        <v>538</v>
      </c>
      <c r="E20" s="218"/>
      <c r="F20" s="212">
        <v>1</v>
      </c>
      <c r="G20" s="218"/>
      <c r="H20" s="218"/>
      <c r="I20" s="212">
        <v>1</v>
      </c>
      <c r="J20" s="218"/>
      <c r="K20" s="218"/>
      <c r="L20" s="212">
        <v>1</v>
      </c>
      <c r="M20" s="218"/>
      <c r="N20" s="218"/>
      <c r="O20" s="212">
        <v>1</v>
      </c>
      <c r="P20" s="219"/>
      <c r="Q20" s="419">
        <f>IFERROR(IF(COUNT(E20:P20)&lt;1,0,IF(COUNT(E21:P21)&gt;=COUNT(E20:P20),1,(COUNT(E21:P21)/COUNT(E20:P20)))),0)</f>
        <v>0</v>
      </c>
      <c r="R20" s="437"/>
      <c r="S20" s="405" t="s">
        <v>546</v>
      </c>
      <c r="T20" s="425" t="s">
        <v>547</v>
      </c>
      <c r="U20" s="421"/>
    </row>
    <row r="21" spans="1:21" ht="65.099999999999994" customHeight="1" thickBot="1" x14ac:dyDescent="0.25">
      <c r="A21" s="414" t="s">
        <v>542</v>
      </c>
      <c r="B21" s="423"/>
      <c r="C21" s="424"/>
      <c r="D21" s="216" t="s">
        <v>543</v>
      </c>
      <c r="E21" s="218"/>
      <c r="F21" s="218"/>
      <c r="G21" s="218"/>
      <c r="H21" s="218"/>
      <c r="I21" s="218"/>
      <c r="J21" s="218"/>
      <c r="K21" s="218"/>
      <c r="L21" s="218"/>
      <c r="M21" s="218"/>
      <c r="N21" s="218"/>
      <c r="O21" s="218"/>
      <c r="P21" s="219"/>
      <c r="Q21" s="420"/>
      <c r="R21" s="437"/>
      <c r="S21" s="406"/>
      <c r="T21" s="426"/>
      <c r="U21" s="422"/>
    </row>
    <row r="22" spans="1:21" s="221" customFormat="1" ht="15" customHeight="1" x14ac:dyDescent="0.2">
      <c r="A22" s="413">
        <v>5</v>
      </c>
      <c r="B22" s="415" t="s">
        <v>553</v>
      </c>
      <c r="C22" s="417" t="s">
        <v>554</v>
      </c>
      <c r="D22" s="211" t="s">
        <v>538</v>
      </c>
      <c r="E22" s="218"/>
      <c r="F22" s="212">
        <v>1</v>
      </c>
      <c r="G22" s="212">
        <v>1</v>
      </c>
      <c r="H22" s="212">
        <v>1</v>
      </c>
      <c r="I22" s="218"/>
      <c r="J22" s="218"/>
      <c r="K22" s="218"/>
      <c r="L22" s="218"/>
      <c r="M22" s="218"/>
      <c r="N22" s="218"/>
      <c r="O22" s="218"/>
      <c r="P22" s="219"/>
      <c r="Q22" s="419">
        <f>IFERROR(IF(COUNT(E22:P22)&lt;1,0,IF(COUNT(E23:P23)&gt;=COUNT(E22:P22),1,(COUNT(E23:P23)/COUNT(E22:P22)))),0)</f>
        <v>0</v>
      </c>
      <c r="R22" s="437"/>
      <c r="S22" s="429" t="s">
        <v>555</v>
      </c>
      <c r="T22" s="425" t="s">
        <v>556</v>
      </c>
      <c r="U22" s="409"/>
    </row>
    <row r="23" spans="1:21" s="221" customFormat="1" ht="68.099999999999994" customHeight="1" thickBot="1" x14ac:dyDescent="0.25">
      <c r="A23" s="414" t="s">
        <v>542</v>
      </c>
      <c r="B23" s="423"/>
      <c r="C23" s="424"/>
      <c r="D23" s="216" t="s">
        <v>543</v>
      </c>
      <c r="E23" s="218"/>
      <c r="F23" s="218"/>
      <c r="G23" s="218"/>
      <c r="H23" s="218"/>
      <c r="I23" s="218"/>
      <c r="J23" s="218"/>
      <c r="K23" s="218"/>
      <c r="L23" s="218"/>
      <c r="M23" s="218"/>
      <c r="N23" s="218"/>
      <c r="O23" s="218"/>
      <c r="P23" s="219"/>
      <c r="Q23" s="420"/>
      <c r="R23" s="437"/>
      <c r="S23" s="430"/>
      <c r="T23" s="426"/>
      <c r="U23" s="410"/>
    </row>
    <row r="24" spans="1:21" s="221" customFormat="1" ht="15" customHeight="1" x14ac:dyDescent="0.2">
      <c r="A24" s="413">
        <v>6</v>
      </c>
      <c r="B24" s="415" t="s">
        <v>557</v>
      </c>
      <c r="C24" s="417" t="s">
        <v>558</v>
      </c>
      <c r="D24" s="211" t="s">
        <v>538</v>
      </c>
      <c r="E24" s="222"/>
      <c r="F24" s="212">
        <v>1</v>
      </c>
      <c r="G24" s="212">
        <v>1</v>
      </c>
      <c r="H24" s="212">
        <v>1</v>
      </c>
      <c r="I24" s="212">
        <v>1</v>
      </c>
      <c r="J24" s="212">
        <v>1</v>
      </c>
      <c r="K24" s="212">
        <v>1</v>
      </c>
      <c r="L24" s="212">
        <v>1</v>
      </c>
      <c r="M24" s="212">
        <v>1</v>
      </c>
      <c r="N24" s="212">
        <v>1</v>
      </c>
      <c r="O24" s="212">
        <v>1</v>
      </c>
      <c r="P24" s="212">
        <v>1</v>
      </c>
      <c r="Q24" s="419">
        <f>IFERROR(IF(COUNT(E24:P24)&lt;1,0,IF(COUNT(E25:P25)&gt;=COUNT(E24:P24),1,(COUNT(E25:P25)/COUNT(E24:P24)))),0)</f>
        <v>0</v>
      </c>
      <c r="R24" s="437"/>
      <c r="S24" s="407" t="s">
        <v>559</v>
      </c>
      <c r="T24" s="425" t="s">
        <v>560</v>
      </c>
      <c r="U24" s="427"/>
    </row>
    <row r="25" spans="1:21" s="221" customFormat="1" ht="68.099999999999994" customHeight="1" thickBot="1" x14ac:dyDescent="0.25">
      <c r="A25" s="414" t="s">
        <v>542</v>
      </c>
      <c r="B25" s="423"/>
      <c r="C25" s="424"/>
      <c r="D25" s="216" t="s">
        <v>543</v>
      </c>
      <c r="E25" s="218"/>
      <c r="F25" s="218"/>
      <c r="G25" s="218"/>
      <c r="H25" s="218"/>
      <c r="I25" s="218"/>
      <c r="J25" s="218"/>
      <c r="K25" s="218"/>
      <c r="L25" s="218"/>
      <c r="M25" s="218"/>
      <c r="N25" s="218"/>
      <c r="O25" s="218"/>
      <c r="P25" s="219"/>
      <c r="Q25" s="420"/>
      <c r="R25" s="437"/>
      <c r="S25" s="408"/>
      <c r="T25" s="426"/>
      <c r="U25" s="428"/>
    </row>
    <row r="26" spans="1:21" s="221" customFormat="1" ht="15" customHeight="1" x14ac:dyDescent="0.2">
      <c r="A26" s="413">
        <v>7</v>
      </c>
      <c r="B26" s="415" t="s">
        <v>561</v>
      </c>
      <c r="C26" s="417" t="s">
        <v>562</v>
      </c>
      <c r="D26" s="211" t="s">
        <v>538</v>
      </c>
      <c r="E26" s="218"/>
      <c r="F26" s="212">
        <v>1</v>
      </c>
      <c r="G26" s="212">
        <v>1</v>
      </c>
      <c r="H26" s="212">
        <v>1</v>
      </c>
      <c r="I26" s="212">
        <v>1</v>
      </c>
      <c r="J26" s="212">
        <v>1</v>
      </c>
      <c r="K26" s="212">
        <v>1</v>
      </c>
      <c r="L26" s="212">
        <v>1</v>
      </c>
      <c r="M26" s="212">
        <v>1</v>
      </c>
      <c r="N26" s="212">
        <v>1</v>
      </c>
      <c r="O26" s="212">
        <v>1</v>
      </c>
      <c r="P26" s="212">
        <v>1</v>
      </c>
      <c r="Q26" s="419">
        <f>IFERROR(IF(COUNT(E26:P26)&lt;1,0,IF(COUNT(E27:P27)&gt;=COUNT(E26:P26),1,(COUNT(E27:P27)/COUNT(E26:P26)))),0)</f>
        <v>0</v>
      </c>
      <c r="R26" s="437"/>
      <c r="S26" s="407" t="s">
        <v>563</v>
      </c>
      <c r="T26" s="425" t="s">
        <v>564</v>
      </c>
      <c r="U26" s="427"/>
    </row>
    <row r="27" spans="1:21" s="221" customFormat="1" ht="60" customHeight="1" thickBot="1" x14ac:dyDescent="0.25">
      <c r="A27" s="414" t="s">
        <v>542</v>
      </c>
      <c r="B27" s="423"/>
      <c r="C27" s="424"/>
      <c r="D27" s="216" t="s">
        <v>543</v>
      </c>
      <c r="E27" s="218"/>
      <c r="F27" s="218"/>
      <c r="G27" s="218"/>
      <c r="H27" s="218"/>
      <c r="I27" s="218"/>
      <c r="J27" s="218"/>
      <c r="K27" s="218"/>
      <c r="L27" s="218"/>
      <c r="M27" s="218"/>
      <c r="N27" s="218"/>
      <c r="O27" s="218"/>
      <c r="P27" s="219"/>
      <c r="Q27" s="420"/>
      <c r="R27" s="437"/>
      <c r="S27" s="408"/>
      <c r="T27" s="426"/>
      <c r="U27" s="428"/>
    </row>
    <row r="28" spans="1:21" s="221" customFormat="1" ht="15" customHeight="1" x14ac:dyDescent="0.2">
      <c r="A28" s="413">
        <v>8</v>
      </c>
      <c r="B28" s="415" t="s">
        <v>565</v>
      </c>
      <c r="C28" s="417" t="s">
        <v>566</v>
      </c>
      <c r="D28" s="211" t="s">
        <v>538</v>
      </c>
      <c r="E28" s="218"/>
      <c r="F28" s="218"/>
      <c r="G28" s="218"/>
      <c r="H28" s="212">
        <v>1</v>
      </c>
      <c r="I28" s="218"/>
      <c r="J28" s="218"/>
      <c r="K28" s="218"/>
      <c r="L28" s="212">
        <v>1</v>
      </c>
      <c r="M28" s="218"/>
      <c r="N28" s="218"/>
      <c r="O28" s="218"/>
      <c r="P28" s="212">
        <v>1</v>
      </c>
      <c r="Q28" s="419">
        <f>IFERROR(IF(COUNT(E28:P28)&lt;1,0,IF(COUNT(E29:P29)&gt;=COUNT(E28:P28),1,(COUNT(E29:P29)/COUNT(E28:P28)))),0)</f>
        <v>0</v>
      </c>
      <c r="R28" s="437"/>
      <c r="S28" s="407" t="s">
        <v>567</v>
      </c>
      <c r="T28" s="425" t="s">
        <v>564</v>
      </c>
      <c r="U28" s="421"/>
    </row>
    <row r="29" spans="1:21" ht="66" customHeight="1" thickBot="1" x14ac:dyDescent="0.25">
      <c r="A29" s="414" t="s">
        <v>542</v>
      </c>
      <c r="B29" s="423"/>
      <c r="C29" s="424"/>
      <c r="D29" s="216" t="s">
        <v>543</v>
      </c>
      <c r="E29" s="218"/>
      <c r="F29" s="218"/>
      <c r="G29" s="218"/>
      <c r="H29" s="218"/>
      <c r="I29" s="218"/>
      <c r="J29" s="218"/>
      <c r="K29" s="218"/>
      <c r="L29" s="218"/>
      <c r="M29" s="218"/>
      <c r="N29" s="218"/>
      <c r="O29" s="218"/>
      <c r="P29" s="219"/>
      <c r="Q29" s="420"/>
      <c r="R29" s="437"/>
      <c r="S29" s="408"/>
      <c r="T29" s="426"/>
      <c r="U29" s="422"/>
    </row>
    <row r="30" spans="1:21" ht="15" customHeight="1" x14ac:dyDescent="0.2">
      <c r="A30" s="413">
        <v>9</v>
      </c>
      <c r="B30" s="415" t="s">
        <v>568</v>
      </c>
      <c r="C30" s="417" t="s">
        <v>569</v>
      </c>
      <c r="D30" s="211" t="s">
        <v>538</v>
      </c>
      <c r="E30" s="218"/>
      <c r="F30" s="212">
        <v>1</v>
      </c>
      <c r="G30" s="212">
        <v>1</v>
      </c>
      <c r="H30" s="212">
        <v>1</v>
      </c>
      <c r="I30" s="212">
        <v>1</v>
      </c>
      <c r="J30" s="212">
        <v>1</v>
      </c>
      <c r="K30" s="212">
        <v>1</v>
      </c>
      <c r="L30" s="212">
        <v>1</v>
      </c>
      <c r="M30" s="212">
        <v>1</v>
      </c>
      <c r="N30" s="212">
        <v>1</v>
      </c>
      <c r="O30" s="212">
        <v>1</v>
      </c>
      <c r="P30" s="212">
        <v>1</v>
      </c>
      <c r="Q30" s="419">
        <f>IFERROR(IF(COUNT(E30:P30)&lt;1,0,IF(COUNT(E31:P31)&gt;=COUNT(E30:P30),1,(COUNT(E31:P31)/COUNT(E30:P30)))),0)</f>
        <v>0</v>
      </c>
      <c r="R30" s="437"/>
      <c r="S30" s="407" t="s">
        <v>563</v>
      </c>
      <c r="T30" s="425" t="s">
        <v>564</v>
      </c>
      <c r="U30" s="421"/>
    </row>
    <row r="31" spans="1:21" ht="65.099999999999994" customHeight="1" thickBot="1" x14ac:dyDescent="0.25">
      <c r="A31" s="414" t="s">
        <v>542</v>
      </c>
      <c r="B31" s="423"/>
      <c r="C31" s="424"/>
      <c r="D31" s="216" t="s">
        <v>543</v>
      </c>
      <c r="E31" s="218"/>
      <c r="F31" s="218"/>
      <c r="G31" s="218"/>
      <c r="H31" s="218"/>
      <c r="I31" s="218"/>
      <c r="J31" s="218"/>
      <c r="K31" s="218"/>
      <c r="L31" s="218"/>
      <c r="M31" s="218"/>
      <c r="N31" s="218"/>
      <c r="O31" s="218"/>
      <c r="P31" s="219"/>
      <c r="Q31" s="420"/>
      <c r="R31" s="437"/>
      <c r="S31" s="408"/>
      <c r="T31" s="426"/>
      <c r="U31" s="422"/>
    </row>
    <row r="32" spans="1:21" ht="15" customHeight="1" x14ac:dyDescent="0.2">
      <c r="A32" s="413">
        <v>10</v>
      </c>
      <c r="B32" s="415" t="s">
        <v>570</v>
      </c>
      <c r="C32" s="417" t="s">
        <v>571</v>
      </c>
      <c r="D32" s="211" t="s">
        <v>538</v>
      </c>
      <c r="E32" s="218"/>
      <c r="F32" s="212">
        <v>1</v>
      </c>
      <c r="G32" s="212">
        <v>1</v>
      </c>
      <c r="H32" s="212">
        <v>1</v>
      </c>
      <c r="I32" s="212">
        <v>1</v>
      </c>
      <c r="J32" s="212">
        <v>1</v>
      </c>
      <c r="K32" s="212">
        <v>1</v>
      </c>
      <c r="L32" s="212">
        <v>1</v>
      </c>
      <c r="M32" s="212">
        <v>1</v>
      </c>
      <c r="N32" s="212">
        <v>1</v>
      </c>
      <c r="O32" s="212">
        <v>1</v>
      </c>
      <c r="P32" s="212">
        <v>1</v>
      </c>
      <c r="Q32" s="419">
        <f>IFERROR(IF(COUNT(E32:P32)&lt;1,0,IF(COUNT(E33:P33)&gt;=COUNT(E32:P32),1,(COUNT(E33:P33)/COUNT(E32:P32)))),0)</f>
        <v>0</v>
      </c>
      <c r="R32" s="437"/>
      <c r="S32" s="407" t="s">
        <v>563</v>
      </c>
      <c r="T32" s="407" t="s">
        <v>572</v>
      </c>
      <c r="U32" s="409"/>
    </row>
    <row r="33" spans="1:21" ht="65.099999999999994" customHeight="1" thickBot="1" x14ac:dyDescent="0.25">
      <c r="A33" s="414" t="s">
        <v>542</v>
      </c>
      <c r="B33" s="423"/>
      <c r="C33" s="424"/>
      <c r="D33" s="216" t="s">
        <v>543</v>
      </c>
      <c r="E33" s="218"/>
      <c r="F33" s="218"/>
      <c r="G33" s="218"/>
      <c r="H33" s="218"/>
      <c r="I33" s="218"/>
      <c r="J33" s="218"/>
      <c r="K33" s="218"/>
      <c r="L33" s="218"/>
      <c r="M33" s="218"/>
      <c r="N33" s="218"/>
      <c r="O33" s="218"/>
      <c r="P33" s="219"/>
      <c r="Q33" s="420"/>
      <c r="R33" s="437"/>
      <c r="S33" s="408"/>
      <c r="T33" s="408"/>
      <c r="U33" s="410"/>
    </row>
    <row r="34" spans="1:21" ht="15" customHeight="1" x14ac:dyDescent="0.2">
      <c r="A34" s="413">
        <v>11</v>
      </c>
      <c r="B34" s="415" t="s">
        <v>573</v>
      </c>
      <c r="C34" s="417" t="s">
        <v>574</v>
      </c>
      <c r="D34" s="211" t="s">
        <v>538</v>
      </c>
      <c r="E34" s="218"/>
      <c r="F34" s="218"/>
      <c r="G34" s="218"/>
      <c r="H34" s="218"/>
      <c r="I34" s="218"/>
      <c r="J34" s="212">
        <v>1</v>
      </c>
      <c r="K34" s="218"/>
      <c r="L34" s="218"/>
      <c r="M34" s="218"/>
      <c r="N34" s="218"/>
      <c r="O34" s="218"/>
      <c r="P34" s="212">
        <v>1</v>
      </c>
      <c r="Q34" s="419">
        <f>IFERROR(IF(COUNT(E34:P34)&lt;1,0,IF(COUNT(E35:P35)&gt;=COUNT(E34:P34),1,(COUNT(E35:P35)/COUNT(E34:P34)))),0)</f>
        <v>0</v>
      </c>
      <c r="R34" s="437"/>
      <c r="S34" s="407" t="s">
        <v>563</v>
      </c>
      <c r="T34" s="407"/>
      <c r="U34" s="409"/>
    </row>
    <row r="35" spans="1:21" ht="27" customHeight="1" thickBot="1" x14ac:dyDescent="0.25">
      <c r="A35" s="414" t="s">
        <v>542</v>
      </c>
      <c r="B35" s="416"/>
      <c r="C35" s="418"/>
      <c r="D35" s="216" t="s">
        <v>543</v>
      </c>
      <c r="E35" s="218"/>
      <c r="F35" s="218"/>
      <c r="G35" s="218"/>
      <c r="H35" s="218"/>
      <c r="I35" s="218"/>
      <c r="J35" s="218"/>
      <c r="K35" s="218"/>
      <c r="L35" s="218"/>
      <c r="M35" s="218"/>
      <c r="N35" s="218"/>
      <c r="O35" s="218"/>
      <c r="P35" s="219"/>
      <c r="Q35" s="420"/>
      <c r="R35" s="437"/>
      <c r="S35" s="408"/>
      <c r="T35" s="408"/>
      <c r="U35" s="410"/>
    </row>
    <row r="36" spans="1:21" ht="15" customHeight="1" x14ac:dyDescent="0.2">
      <c r="A36" s="413">
        <v>12</v>
      </c>
      <c r="B36" s="415" t="s">
        <v>575</v>
      </c>
      <c r="C36" s="417" t="s">
        <v>576</v>
      </c>
      <c r="D36" s="211" t="s">
        <v>538</v>
      </c>
      <c r="E36" s="212">
        <v>1</v>
      </c>
      <c r="F36" s="212">
        <v>1</v>
      </c>
      <c r="G36" s="212">
        <v>1</v>
      </c>
      <c r="H36" s="212">
        <v>1</v>
      </c>
      <c r="I36" s="212">
        <v>1</v>
      </c>
      <c r="J36" s="212">
        <v>1</v>
      </c>
      <c r="K36" s="212">
        <v>1</v>
      </c>
      <c r="L36" s="212">
        <v>1</v>
      </c>
      <c r="M36" s="212">
        <v>1</v>
      </c>
      <c r="N36" s="212">
        <v>1</v>
      </c>
      <c r="O36" s="212">
        <v>1</v>
      </c>
      <c r="P36" s="212">
        <v>1</v>
      </c>
      <c r="Q36" s="419">
        <f>IFERROR(IF(COUNT(E36:P36)&lt;1,0,IF(COUNT(E37:P37)&gt;=COUNT(E36:P36),1,(COUNT(E37:P37)/COUNT(E36:P36)))),0)</f>
        <v>8.3333333333333329E-2</v>
      </c>
      <c r="R36" s="437"/>
      <c r="S36" s="405" t="s">
        <v>577</v>
      </c>
      <c r="T36" s="407" t="s">
        <v>578</v>
      </c>
      <c r="U36" s="421" t="s">
        <v>579</v>
      </c>
    </row>
    <row r="37" spans="1:21" ht="27" customHeight="1" thickBot="1" x14ac:dyDescent="0.25">
      <c r="A37" s="414" t="s">
        <v>542</v>
      </c>
      <c r="B37" s="416"/>
      <c r="C37" s="418"/>
      <c r="D37" s="216" t="s">
        <v>543</v>
      </c>
      <c r="E37" s="220">
        <v>1</v>
      </c>
      <c r="F37" s="218"/>
      <c r="G37" s="218"/>
      <c r="H37" s="218"/>
      <c r="I37" s="218"/>
      <c r="J37" s="218"/>
      <c r="K37" s="218"/>
      <c r="L37" s="218"/>
      <c r="M37" s="218"/>
      <c r="N37" s="218"/>
      <c r="O37" s="218"/>
      <c r="P37" s="219"/>
      <c r="Q37" s="420"/>
      <c r="R37" s="437"/>
      <c r="S37" s="406"/>
      <c r="T37" s="408"/>
      <c r="U37" s="422"/>
    </row>
    <row r="38" spans="1:21" ht="17.100000000000001" customHeight="1" thickBot="1" x14ac:dyDescent="0.25">
      <c r="A38" s="400" t="s">
        <v>580</v>
      </c>
      <c r="B38" s="401"/>
      <c r="C38" s="401"/>
      <c r="D38" s="402"/>
      <c r="E38" s="223">
        <f t="shared" ref="E38:P38" si="0">SUMIF($D$14:$D$37,"P*",E14:E37)</f>
        <v>4</v>
      </c>
      <c r="F38" s="223">
        <f t="shared" si="0"/>
        <v>9</v>
      </c>
      <c r="G38" s="223">
        <f t="shared" si="0"/>
        <v>7</v>
      </c>
      <c r="H38" s="223">
        <f t="shared" si="0"/>
        <v>8</v>
      </c>
      <c r="I38" s="223">
        <f t="shared" si="0"/>
        <v>6</v>
      </c>
      <c r="J38" s="223">
        <f t="shared" si="0"/>
        <v>6</v>
      </c>
      <c r="K38" s="223">
        <f t="shared" si="0"/>
        <v>5</v>
      </c>
      <c r="L38" s="223">
        <f t="shared" si="0"/>
        <v>7</v>
      </c>
      <c r="M38" s="223">
        <f t="shared" si="0"/>
        <v>5</v>
      </c>
      <c r="N38" s="223">
        <f t="shared" si="0"/>
        <v>5</v>
      </c>
      <c r="O38" s="223">
        <f t="shared" si="0"/>
        <v>6</v>
      </c>
      <c r="P38" s="223">
        <f t="shared" si="0"/>
        <v>7</v>
      </c>
      <c r="Q38" s="403">
        <f>SUM(E38:P38)</f>
        <v>75</v>
      </c>
      <c r="R38" s="404"/>
      <c r="S38" s="405"/>
      <c r="T38" s="407"/>
      <c r="U38" s="409"/>
    </row>
    <row r="39" spans="1:21" ht="17.100000000000001" customHeight="1" thickBot="1" x14ac:dyDescent="0.25">
      <c r="A39" s="400" t="s">
        <v>581</v>
      </c>
      <c r="B39" s="401"/>
      <c r="C39" s="401"/>
      <c r="D39" s="402"/>
      <c r="E39" s="224">
        <f t="shared" ref="E39:P39" si="1">SUMIF($D$14:$D$37,"E*",E14:E37)</f>
        <v>2</v>
      </c>
      <c r="F39" s="224">
        <f t="shared" si="1"/>
        <v>0</v>
      </c>
      <c r="G39" s="224">
        <f t="shared" si="1"/>
        <v>0</v>
      </c>
      <c r="H39" s="224">
        <f t="shared" si="1"/>
        <v>0</v>
      </c>
      <c r="I39" s="224">
        <f t="shared" si="1"/>
        <v>0</v>
      </c>
      <c r="J39" s="224">
        <f t="shared" si="1"/>
        <v>0</v>
      </c>
      <c r="K39" s="224">
        <f t="shared" si="1"/>
        <v>0</v>
      </c>
      <c r="L39" s="224">
        <f t="shared" si="1"/>
        <v>0</v>
      </c>
      <c r="M39" s="224">
        <f t="shared" si="1"/>
        <v>0</v>
      </c>
      <c r="N39" s="224">
        <f t="shared" si="1"/>
        <v>0</v>
      </c>
      <c r="O39" s="224">
        <f t="shared" si="1"/>
        <v>0</v>
      </c>
      <c r="P39" s="225">
        <f t="shared" si="1"/>
        <v>0</v>
      </c>
      <c r="Q39" s="411">
        <f>SUM(E39:P39)</f>
        <v>2</v>
      </c>
      <c r="R39" s="412"/>
      <c r="S39" s="406"/>
      <c r="T39" s="408"/>
      <c r="U39" s="410"/>
    </row>
    <row r="40" spans="1:21" ht="17.100000000000001" customHeight="1" thickBot="1" x14ac:dyDescent="0.25">
      <c r="A40" s="369" t="s">
        <v>582</v>
      </c>
      <c r="B40" s="370"/>
      <c r="C40" s="370"/>
      <c r="D40" s="370"/>
      <c r="E40" s="226"/>
      <c r="F40" s="226"/>
      <c r="G40" s="226"/>
      <c r="H40" s="226"/>
      <c r="I40" s="226"/>
      <c r="J40" s="226"/>
      <c r="K40" s="226"/>
      <c r="L40" s="226"/>
      <c r="M40" s="226"/>
      <c r="N40" s="226"/>
      <c r="O40" s="226"/>
      <c r="P40" s="226"/>
      <c r="Q40" s="226"/>
      <c r="R40" s="226"/>
      <c r="S40" s="226"/>
      <c r="T40" s="226"/>
      <c r="U40" s="227"/>
    </row>
    <row r="41" spans="1:21" ht="19.5" customHeight="1" thickBot="1" x14ac:dyDescent="0.25">
      <c r="A41" s="371" t="s">
        <v>583</v>
      </c>
      <c r="B41" s="372"/>
      <c r="C41" s="372"/>
      <c r="D41" s="372"/>
      <c r="E41" s="372"/>
      <c r="F41" s="372"/>
      <c r="G41" s="372"/>
      <c r="H41" s="372"/>
      <c r="I41" s="372"/>
      <c r="J41" s="372"/>
      <c r="K41" s="372"/>
      <c r="L41" s="372"/>
      <c r="M41" s="372"/>
      <c r="N41" s="372"/>
      <c r="O41" s="372"/>
      <c r="P41" s="372"/>
      <c r="Q41" s="372"/>
      <c r="R41" s="373"/>
      <c r="S41" s="374" t="s">
        <v>584</v>
      </c>
      <c r="T41" s="375"/>
      <c r="U41" s="376"/>
    </row>
    <row r="42" spans="1:21" ht="26.1" customHeight="1" x14ac:dyDescent="0.2">
      <c r="A42" s="377" t="s">
        <v>585</v>
      </c>
      <c r="B42" s="378"/>
      <c r="C42" s="228" t="s">
        <v>586</v>
      </c>
      <c r="D42" s="229"/>
      <c r="E42" s="230" t="s">
        <v>520</v>
      </c>
      <c r="F42" s="230" t="s">
        <v>521</v>
      </c>
      <c r="G42" s="230" t="s">
        <v>522</v>
      </c>
      <c r="H42" s="230" t="s">
        <v>523</v>
      </c>
      <c r="I42" s="230" t="s">
        <v>524</v>
      </c>
      <c r="J42" s="230" t="s">
        <v>525</v>
      </c>
      <c r="K42" s="230" t="s">
        <v>526</v>
      </c>
      <c r="L42" s="230" t="s">
        <v>527</v>
      </c>
      <c r="M42" s="230" t="s">
        <v>528</v>
      </c>
      <c r="N42" s="230" t="s">
        <v>529</v>
      </c>
      <c r="O42" s="230" t="s">
        <v>530</v>
      </c>
      <c r="P42" s="230" t="s">
        <v>531</v>
      </c>
      <c r="Q42" s="379" t="s">
        <v>587</v>
      </c>
      <c r="R42" s="380"/>
      <c r="S42" s="381"/>
      <c r="T42" s="382"/>
      <c r="U42" s="383"/>
    </row>
    <row r="43" spans="1:21" ht="33" customHeight="1" x14ac:dyDescent="0.2">
      <c r="A43" s="390" t="s">
        <v>588</v>
      </c>
      <c r="B43" s="393" t="s">
        <v>601</v>
      </c>
      <c r="C43" s="231" t="s">
        <v>589</v>
      </c>
      <c r="D43" s="232"/>
      <c r="E43" s="233">
        <f t="shared" ref="E43:P44" si="2">E38</f>
        <v>4</v>
      </c>
      <c r="F43" s="233">
        <f t="shared" si="2"/>
        <v>9</v>
      </c>
      <c r="G43" s="233">
        <f t="shared" si="2"/>
        <v>7</v>
      </c>
      <c r="H43" s="233">
        <f t="shared" si="2"/>
        <v>8</v>
      </c>
      <c r="I43" s="233">
        <f t="shared" si="2"/>
        <v>6</v>
      </c>
      <c r="J43" s="233">
        <f t="shared" si="2"/>
        <v>6</v>
      </c>
      <c r="K43" s="233">
        <f t="shared" si="2"/>
        <v>5</v>
      </c>
      <c r="L43" s="233">
        <f t="shared" si="2"/>
        <v>7</v>
      </c>
      <c r="M43" s="233">
        <f t="shared" si="2"/>
        <v>5</v>
      </c>
      <c r="N43" s="233">
        <f t="shared" si="2"/>
        <v>5</v>
      </c>
      <c r="O43" s="233">
        <f t="shared" si="2"/>
        <v>6</v>
      </c>
      <c r="P43" s="233">
        <f t="shared" si="2"/>
        <v>7</v>
      </c>
      <c r="Q43" s="396">
        <f>SUM(E43:P43)</f>
        <v>75</v>
      </c>
      <c r="R43" s="397"/>
      <c r="S43" s="384"/>
      <c r="T43" s="385"/>
      <c r="U43" s="386"/>
    </row>
    <row r="44" spans="1:21" ht="21.6" customHeight="1" x14ac:dyDescent="0.2">
      <c r="A44" s="391"/>
      <c r="B44" s="394"/>
      <c r="C44" s="234" t="s">
        <v>590</v>
      </c>
      <c r="D44" s="235"/>
      <c r="E44" s="236">
        <f t="shared" si="2"/>
        <v>2</v>
      </c>
      <c r="F44" s="236">
        <f t="shared" si="2"/>
        <v>0</v>
      </c>
      <c r="G44" s="236">
        <f t="shared" si="2"/>
        <v>0</v>
      </c>
      <c r="H44" s="236">
        <f t="shared" si="2"/>
        <v>0</v>
      </c>
      <c r="I44" s="236">
        <f t="shared" si="2"/>
        <v>0</v>
      </c>
      <c r="J44" s="236">
        <f t="shared" si="2"/>
        <v>0</v>
      </c>
      <c r="K44" s="236">
        <f t="shared" si="2"/>
        <v>0</v>
      </c>
      <c r="L44" s="236">
        <f t="shared" si="2"/>
        <v>0</v>
      </c>
      <c r="M44" s="236">
        <f t="shared" si="2"/>
        <v>0</v>
      </c>
      <c r="N44" s="236">
        <f t="shared" si="2"/>
        <v>0</v>
      </c>
      <c r="O44" s="236">
        <f t="shared" si="2"/>
        <v>0</v>
      </c>
      <c r="P44" s="236">
        <f t="shared" si="2"/>
        <v>0</v>
      </c>
      <c r="Q44" s="398">
        <f>SUM(E44:P44)</f>
        <v>2</v>
      </c>
      <c r="R44" s="399"/>
      <c r="S44" s="384"/>
      <c r="T44" s="385"/>
      <c r="U44" s="386"/>
    </row>
    <row r="45" spans="1:21" ht="18.600000000000001" customHeight="1" x14ac:dyDescent="0.2">
      <c r="A45" s="391"/>
      <c r="B45" s="394"/>
      <c r="C45" s="237" t="s">
        <v>591</v>
      </c>
      <c r="D45" s="238"/>
      <c r="E45" s="239">
        <f>IFERROR(IF(E43&lt;1,"",IF((E44/E43)&gt;1,1,(E44/E43))),0)</f>
        <v>0.5</v>
      </c>
      <c r="F45" s="239">
        <f t="shared" ref="F45:P45" si="3">IFERROR(IF(F43&lt;1,"",IF((F44/F43)&gt;1,1,(F44/F43))),0)</f>
        <v>0</v>
      </c>
      <c r="G45" s="239">
        <f>IFERROR(IF(G43&lt;1,"",IF((G44/G43)&gt;1,1,(G44/G43))),0)</f>
        <v>0</v>
      </c>
      <c r="H45" s="239">
        <f t="shared" si="3"/>
        <v>0</v>
      </c>
      <c r="I45" s="239">
        <f t="shared" si="3"/>
        <v>0</v>
      </c>
      <c r="J45" s="239">
        <f t="shared" si="3"/>
        <v>0</v>
      </c>
      <c r="K45" s="239">
        <f t="shared" si="3"/>
        <v>0</v>
      </c>
      <c r="L45" s="239">
        <f t="shared" si="3"/>
        <v>0</v>
      </c>
      <c r="M45" s="239">
        <f t="shared" si="3"/>
        <v>0</v>
      </c>
      <c r="N45" s="239">
        <f t="shared" si="3"/>
        <v>0</v>
      </c>
      <c r="O45" s="239">
        <f t="shared" si="3"/>
        <v>0</v>
      </c>
      <c r="P45" s="239">
        <f t="shared" si="3"/>
        <v>0</v>
      </c>
      <c r="Q45" s="360">
        <f>IFERROR(IF(Q43&lt;1,"",IF((Q44/Q43)&gt;1,1,(Q44/Q43))),0)</f>
        <v>2.6666666666666668E-2</v>
      </c>
      <c r="R45" s="361"/>
      <c r="S45" s="384"/>
      <c r="T45" s="385"/>
      <c r="U45" s="386"/>
    </row>
    <row r="46" spans="1:21" ht="15" customHeight="1" x14ac:dyDescent="0.2">
      <c r="A46" s="392"/>
      <c r="B46" s="395"/>
      <c r="C46" s="237" t="s">
        <v>592</v>
      </c>
      <c r="D46" s="238"/>
      <c r="E46" s="239">
        <v>0.9</v>
      </c>
      <c r="F46" s="239">
        <v>0.9</v>
      </c>
      <c r="G46" s="239">
        <v>0.9</v>
      </c>
      <c r="H46" s="239">
        <v>0.9</v>
      </c>
      <c r="I46" s="239">
        <v>0.9</v>
      </c>
      <c r="J46" s="239">
        <v>0.9</v>
      </c>
      <c r="K46" s="239">
        <v>0.9</v>
      </c>
      <c r="L46" s="239">
        <v>0.9</v>
      </c>
      <c r="M46" s="239">
        <v>0.9</v>
      </c>
      <c r="N46" s="239">
        <v>0.9</v>
      </c>
      <c r="O46" s="239">
        <v>0.9</v>
      </c>
      <c r="P46" s="239">
        <v>0.9</v>
      </c>
      <c r="Q46" s="362">
        <v>0.9</v>
      </c>
      <c r="R46" s="363"/>
      <c r="S46" s="384"/>
      <c r="T46" s="385"/>
      <c r="U46" s="386"/>
    </row>
    <row r="47" spans="1:21" ht="16.5" customHeight="1" x14ac:dyDescent="0.2">
      <c r="A47" s="364" t="s">
        <v>593</v>
      </c>
      <c r="B47" s="365"/>
      <c r="C47" s="365"/>
      <c r="D47" s="365"/>
      <c r="E47" s="365"/>
      <c r="F47" s="365"/>
      <c r="G47" s="365"/>
      <c r="H47" s="365"/>
      <c r="I47" s="365"/>
      <c r="J47" s="365"/>
      <c r="K47" s="365"/>
      <c r="L47" s="365"/>
      <c r="M47" s="365"/>
      <c r="N47" s="365"/>
      <c r="O47" s="365"/>
      <c r="P47" s="365"/>
      <c r="Q47" s="365"/>
      <c r="R47" s="366"/>
      <c r="S47" s="384"/>
      <c r="T47" s="385"/>
      <c r="U47" s="386"/>
    </row>
    <row r="48" spans="1:21" ht="15.95" customHeight="1" x14ac:dyDescent="0.2">
      <c r="A48" s="240"/>
      <c r="B48" s="241"/>
      <c r="C48" s="241"/>
      <c r="D48" s="242"/>
      <c r="E48" s="242"/>
      <c r="F48" s="242"/>
      <c r="G48" s="242"/>
      <c r="H48" s="242"/>
      <c r="I48" s="242"/>
      <c r="J48" s="242"/>
      <c r="K48" s="242"/>
      <c r="L48" s="242"/>
      <c r="M48" s="242"/>
      <c r="N48" s="242"/>
      <c r="O48" s="242"/>
      <c r="P48" s="242"/>
      <c r="Q48" s="242"/>
      <c r="R48" s="243"/>
      <c r="S48" s="384"/>
      <c r="T48" s="385"/>
      <c r="U48" s="386"/>
    </row>
    <row r="49" spans="1:21" ht="15.95" customHeight="1" x14ac:dyDescent="0.2">
      <c r="A49" s="244"/>
      <c r="B49" s="245"/>
      <c r="C49" s="246"/>
      <c r="D49" s="247"/>
      <c r="E49" s="247"/>
      <c r="F49" s="247"/>
      <c r="G49" s="247"/>
      <c r="H49" s="247"/>
      <c r="I49" s="247"/>
      <c r="J49" s="247"/>
      <c r="K49" s="247"/>
      <c r="L49" s="247"/>
      <c r="M49" s="247"/>
      <c r="N49" s="247"/>
      <c r="O49" s="247"/>
      <c r="P49" s="247"/>
      <c r="Q49" s="247"/>
      <c r="R49" s="248"/>
      <c r="S49" s="384"/>
      <c r="T49" s="385"/>
      <c r="U49" s="386"/>
    </row>
    <row r="50" spans="1:21" ht="15.95" customHeight="1" x14ac:dyDescent="0.2">
      <c r="A50" s="244"/>
      <c r="B50" s="246"/>
      <c r="C50" s="246"/>
      <c r="D50" s="247"/>
      <c r="E50" s="247"/>
      <c r="F50" s="247"/>
      <c r="G50" s="247"/>
      <c r="H50" s="247"/>
      <c r="I50" s="247"/>
      <c r="J50" s="247"/>
      <c r="K50" s="247"/>
      <c r="L50" s="247"/>
      <c r="M50" s="247"/>
      <c r="N50" s="247"/>
      <c r="O50" s="247"/>
      <c r="P50" s="247"/>
      <c r="Q50" s="247"/>
      <c r="R50" s="248"/>
      <c r="S50" s="384"/>
      <c r="T50" s="385"/>
      <c r="U50" s="386"/>
    </row>
    <row r="51" spans="1:21" ht="15.95" customHeight="1" x14ac:dyDescent="0.2">
      <c r="A51" s="244"/>
      <c r="B51" s="246"/>
      <c r="C51" s="246"/>
      <c r="D51" s="247"/>
      <c r="E51" s="249">
        <f>+E43+F43</f>
        <v>13</v>
      </c>
      <c r="F51" s="247"/>
      <c r="G51" s="247"/>
      <c r="H51" s="247"/>
      <c r="I51" s="247"/>
      <c r="J51" s="247"/>
      <c r="K51" s="247"/>
      <c r="L51" s="247"/>
      <c r="M51" s="247"/>
      <c r="N51" s="247"/>
      <c r="O51" s="247"/>
      <c r="P51" s="247"/>
      <c r="Q51" s="247"/>
      <c r="R51" s="248"/>
      <c r="S51" s="384"/>
      <c r="T51" s="385"/>
      <c r="U51" s="386"/>
    </row>
    <row r="52" spans="1:21" ht="15.95" customHeight="1" x14ac:dyDescent="0.2">
      <c r="A52" s="244"/>
      <c r="B52" s="241" t="s">
        <v>594</v>
      </c>
      <c r="C52" s="246"/>
      <c r="D52" s="247"/>
      <c r="E52" s="247"/>
      <c r="F52" s="367" t="s">
        <v>595</v>
      </c>
      <c r="G52" s="367"/>
      <c r="H52" s="367"/>
      <c r="I52" s="367"/>
      <c r="J52" s="367"/>
      <c r="K52" s="367"/>
      <c r="L52" s="367"/>
      <c r="M52" s="367"/>
      <c r="N52" s="367"/>
      <c r="O52" s="367"/>
      <c r="P52" s="247"/>
      <c r="Q52" s="247"/>
      <c r="R52" s="248"/>
      <c r="S52" s="384"/>
      <c r="T52" s="385"/>
      <c r="U52" s="386"/>
    </row>
    <row r="53" spans="1:21" ht="15.95" customHeight="1" x14ac:dyDescent="0.2">
      <c r="A53" s="244"/>
      <c r="B53" s="250" t="s">
        <v>596</v>
      </c>
      <c r="C53" s="242" t="s">
        <v>597</v>
      </c>
      <c r="D53" s="247"/>
      <c r="E53" s="247"/>
      <c r="F53" s="247"/>
      <c r="G53" s="368" t="s">
        <v>598</v>
      </c>
      <c r="H53" s="368"/>
      <c r="I53" s="368"/>
      <c r="J53" s="368"/>
      <c r="K53" s="368"/>
      <c r="L53" s="368"/>
      <c r="M53" s="368"/>
      <c r="N53" s="368"/>
      <c r="O53" s="247"/>
      <c r="P53" s="247"/>
      <c r="Q53" s="247"/>
      <c r="R53" s="248"/>
      <c r="S53" s="384"/>
      <c r="T53" s="385"/>
      <c r="U53" s="386"/>
    </row>
    <row r="54" spans="1:21" ht="15.95" customHeight="1" thickBot="1" x14ac:dyDescent="0.25">
      <c r="A54" s="251"/>
      <c r="B54" s="252"/>
      <c r="C54" s="253" t="s">
        <v>599</v>
      </c>
      <c r="D54" s="253"/>
      <c r="E54" s="253"/>
      <c r="F54" s="253"/>
      <c r="G54" s="253"/>
      <c r="H54" s="253"/>
      <c r="I54" s="253"/>
      <c r="J54" s="253"/>
      <c r="K54" s="253"/>
      <c r="L54" s="253"/>
      <c r="M54" s="253"/>
      <c r="N54" s="253"/>
      <c r="O54" s="253"/>
      <c r="P54" s="253"/>
      <c r="Q54" s="253"/>
      <c r="R54" s="254"/>
      <c r="S54" s="387"/>
      <c r="T54" s="388"/>
      <c r="U54" s="389"/>
    </row>
  </sheetData>
  <mergeCells count="136">
    <mergeCell ref="A2:U2"/>
    <mergeCell ref="A3:U3"/>
    <mergeCell ref="A4:U4"/>
    <mergeCell ref="A5:U5"/>
    <mergeCell ref="A6:U6"/>
    <mergeCell ref="A7:U7"/>
    <mergeCell ref="A8:U8"/>
    <mergeCell ref="A9:U9"/>
    <mergeCell ref="A10:U10"/>
    <mergeCell ref="A11:A13"/>
    <mergeCell ref="B11:B13"/>
    <mergeCell ref="C11:D13"/>
    <mergeCell ref="E11:E12"/>
    <mergeCell ref="F11:F12"/>
    <mergeCell ref="G11:G12"/>
    <mergeCell ref="H11:H12"/>
    <mergeCell ref="O11:O12"/>
    <mergeCell ref="P11:P12"/>
    <mergeCell ref="Q11:R13"/>
    <mergeCell ref="S11:S13"/>
    <mergeCell ref="T11:T13"/>
    <mergeCell ref="U11:U13"/>
    <mergeCell ref="E13:P13"/>
    <mergeCell ref="I11:I12"/>
    <mergeCell ref="J11:J12"/>
    <mergeCell ref="K11:K12"/>
    <mergeCell ref="L11:L12"/>
    <mergeCell ref="M11:M12"/>
    <mergeCell ref="N11:N12"/>
    <mergeCell ref="T14:T15"/>
    <mergeCell ref="U14:U15"/>
    <mergeCell ref="A16:A17"/>
    <mergeCell ref="B16:B17"/>
    <mergeCell ref="C16:C17"/>
    <mergeCell ref="Q16:Q17"/>
    <mergeCell ref="S16:S17"/>
    <mergeCell ref="T16:T17"/>
    <mergeCell ref="U16:U17"/>
    <mergeCell ref="A14:A15"/>
    <mergeCell ref="B14:B15"/>
    <mergeCell ref="C14:C15"/>
    <mergeCell ref="Q14:Q15"/>
    <mergeCell ref="R14:R37"/>
    <mergeCell ref="S14:S15"/>
    <mergeCell ref="A18:A19"/>
    <mergeCell ref="B18:B19"/>
    <mergeCell ref="C18:C19"/>
    <mergeCell ref="Q18:Q19"/>
    <mergeCell ref="S18:S19"/>
    <mergeCell ref="T18:T19"/>
    <mergeCell ref="U18:U19"/>
    <mergeCell ref="A20:A21"/>
    <mergeCell ref="B20:B21"/>
    <mergeCell ref="C20:C21"/>
    <mergeCell ref="Q20:Q21"/>
    <mergeCell ref="S20:S21"/>
    <mergeCell ref="T20:T21"/>
    <mergeCell ref="U20:U21"/>
    <mergeCell ref="U22:U23"/>
    <mergeCell ref="A24:A25"/>
    <mergeCell ref="B24:B25"/>
    <mergeCell ref="C24:C25"/>
    <mergeCell ref="Q24:Q25"/>
    <mergeCell ref="S24:S25"/>
    <mergeCell ref="T24:T25"/>
    <mergeCell ref="U24:U25"/>
    <mergeCell ref="A22:A23"/>
    <mergeCell ref="B22:B23"/>
    <mergeCell ref="C22:C23"/>
    <mergeCell ref="Q22:Q23"/>
    <mergeCell ref="S22:S23"/>
    <mergeCell ref="T22:T23"/>
    <mergeCell ref="U26:U27"/>
    <mergeCell ref="A28:A29"/>
    <mergeCell ref="B28:B29"/>
    <mergeCell ref="C28:C29"/>
    <mergeCell ref="Q28:Q29"/>
    <mergeCell ref="S28:S29"/>
    <mergeCell ref="T28:T29"/>
    <mergeCell ref="U28:U29"/>
    <mergeCell ref="A26:A27"/>
    <mergeCell ref="B26:B27"/>
    <mergeCell ref="C26:C27"/>
    <mergeCell ref="Q26:Q27"/>
    <mergeCell ref="S26:S27"/>
    <mergeCell ref="T26:T27"/>
    <mergeCell ref="U30:U31"/>
    <mergeCell ref="A32:A33"/>
    <mergeCell ref="B32:B33"/>
    <mergeCell ref="C32:C33"/>
    <mergeCell ref="Q32:Q33"/>
    <mergeCell ref="S32:S33"/>
    <mergeCell ref="T32:T33"/>
    <mergeCell ref="U32:U33"/>
    <mergeCell ref="A30:A31"/>
    <mergeCell ref="B30:B31"/>
    <mergeCell ref="C30:C31"/>
    <mergeCell ref="Q30:Q31"/>
    <mergeCell ref="S30:S31"/>
    <mergeCell ref="T30:T31"/>
    <mergeCell ref="A38:D38"/>
    <mergeCell ref="Q38:R38"/>
    <mergeCell ref="S38:S39"/>
    <mergeCell ref="T38:T39"/>
    <mergeCell ref="U38:U39"/>
    <mergeCell ref="A39:D39"/>
    <mergeCell ref="Q39:R39"/>
    <mergeCell ref="U34:U35"/>
    <mergeCell ref="A36:A37"/>
    <mergeCell ref="B36:B37"/>
    <mergeCell ref="C36:C37"/>
    <mergeCell ref="Q36:Q37"/>
    <mergeCell ref="S36:S37"/>
    <mergeCell ref="T36:T37"/>
    <mergeCell ref="U36:U37"/>
    <mergeCell ref="A34:A35"/>
    <mergeCell ref="B34:B35"/>
    <mergeCell ref="C34:C35"/>
    <mergeCell ref="Q34:Q35"/>
    <mergeCell ref="S34:S35"/>
    <mergeCell ref="T34:T35"/>
    <mergeCell ref="Q45:R45"/>
    <mergeCell ref="Q46:R46"/>
    <mergeCell ref="A47:R47"/>
    <mergeCell ref="F52:O52"/>
    <mergeCell ref="G53:N53"/>
    <mergeCell ref="A40:D40"/>
    <mergeCell ref="A41:R41"/>
    <mergeCell ref="S41:U41"/>
    <mergeCell ref="A42:B42"/>
    <mergeCell ref="Q42:R42"/>
    <mergeCell ref="S42:U54"/>
    <mergeCell ref="A43:A46"/>
    <mergeCell ref="B43:B46"/>
    <mergeCell ref="Q43:R43"/>
    <mergeCell ref="Q44:R44"/>
  </mergeCells>
  <conditionalFormatting sqref="R14">
    <cfRule type="cellIs" dxfId="63" priority="1" stopIfTrue="1" operator="greaterThan">
      <formula>0.7</formula>
    </cfRule>
    <cfRule type="cellIs" dxfId="62" priority="2" stopIfTrue="1" operator="between">
      <formula>0.69</formula>
      <formula>0.45</formula>
    </cfRule>
    <cfRule type="cellIs" dxfId="61" priority="3" stopIfTrue="1" operator="between">
      <formula>0</formula>
      <formula>0.44</formula>
    </cfRule>
  </conditionalFormatting>
  <printOptions horizontalCentered="1"/>
  <pageMargins left="0.39370078740157483" right="0.39370078740157483" top="0.59055118110236227" bottom="0.59055118110236227" header="0" footer="0"/>
  <pageSetup scale="41" fitToHeight="0" orientation="portrait" horizontalDpi="300" verticalDpi="196" r:id="rId1"/>
  <headerFooter alignWithMargins="0">
    <oddFooter>&amp;R&amp;8&amp;P/&amp;N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A825-061E-4320-BF8D-844858501FAA}">
  <sheetPr>
    <tabColor theme="8" tint="0.79998168889431442"/>
  </sheetPr>
  <dimension ref="A1:I43"/>
  <sheetViews>
    <sheetView showGridLines="0" zoomScaleNormal="100" zoomScaleSheetLayoutView="100" workbookViewId="0">
      <pane xSplit="1" ySplit="5" topLeftCell="B6" activePane="bottomRight" state="frozen"/>
      <selection activeCell="K11" sqref="K11"/>
      <selection pane="topRight" activeCell="K11" sqref="K11"/>
      <selection pane="bottomLeft" activeCell="K11" sqref="K11"/>
      <selection pane="bottomRight" activeCell="I3" sqref="I3:I5"/>
    </sheetView>
  </sheetViews>
  <sheetFormatPr baseColWidth="10" defaultColWidth="11" defaultRowHeight="12.75" x14ac:dyDescent="0.2"/>
  <cols>
    <col min="1" max="1" width="2" style="148" customWidth="1"/>
    <col min="2" max="3" width="21.375" style="148" customWidth="1"/>
    <col min="4" max="4" width="4" style="148" bestFit="1" customWidth="1"/>
    <col min="5" max="5" width="38.25" style="148" customWidth="1"/>
    <col min="6" max="6" width="32.375" style="148" customWidth="1"/>
    <col min="7" max="7" width="12.375" style="148" customWidth="1"/>
    <col min="8" max="8" width="19.25" style="148" customWidth="1"/>
    <col min="9" max="16384" width="11" style="148"/>
  </cols>
  <sheetData>
    <row r="1" spans="1:9" ht="22.5" customHeight="1" x14ac:dyDescent="0.2"/>
    <row r="2" spans="1:9" s="149" customFormat="1" ht="20.25" customHeight="1" x14ac:dyDescent="0.25">
      <c r="B2" s="486" t="s">
        <v>412</v>
      </c>
      <c r="C2" s="486"/>
      <c r="D2" s="486"/>
      <c r="E2" s="486"/>
      <c r="F2" s="486"/>
      <c r="G2" s="486"/>
      <c r="H2" s="486"/>
    </row>
    <row r="3" spans="1:9" s="149" customFormat="1" ht="20.25" customHeight="1" x14ac:dyDescent="0.2">
      <c r="A3" s="150"/>
      <c r="B3" s="487" t="s">
        <v>413</v>
      </c>
      <c r="C3" s="487"/>
      <c r="D3" s="487"/>
      <c r="E3" s="487"/>
      <c r="F3" s="487"/>
      <c r="G3" s="487"/>
      <c r="H3" s="487"/>
    </row>
    <row r="4" spans="1:9" ht="32.25" customHeight="1" x14ac:dyDescent="0.2"/>
    <row r="5" spans="1:9" s="151" customFormat="1" ht="26.25" thickBot="1" x14ac:dyDescent="0.25">
      <c r="B5" s="152" t="s">
        <v>414</v>
      </c>
      <c r="C5" s="152" t="s">
        <v>415</v>
      </c>
      <c r="D5" s="152" t="s">
        <v>416</v>
      </c>
      <c r="E5" s="152" t="s">
        <v>7</v>
      </c>
      <c r="F5" s="152" t="s">
        <v>417</v>
      </c>
      <c r="G5" s="152" t="s">
        <v>418</v>
      </c>
      <c r="H5" s="152" t="s">
        <v>8</v>
      </c>
    </row>
    <row r="6" spans="1:9" ht="38.25" x14ac:dyDescent="0.2">
      <c r="B6" s="480" t="s">
        <v>419</v>
      </c>
      <c r="C6" s="153" t="s">
        <v>420</v>
      </c>
      <c r="D6" s="154">
        <v>1</v>
      </c>
      <c r="E6" s="155" t="s">
        <v>421</v>
      </c>
      <c r="F6" s="153" t="s">
        <v>422</v>
      </c>
      <c r="G6" s="156">
        <v>45412</v>
      </c>
      <c r="H6" s="157" t="s">
        <v>423</v>
      </c>
    </row>
    <row r="7" spans="1:9" s="158" customFormat="1" ht="25.5" x14ac:dyDescent="0.2">
      <c r="B7" s="481"/>
      <c r="C7" s="479" t="s">
        <v>424</v>
      </c>
      <c r="D7" s="159">
        <v>2</v>
      </c>
      <c r="E7" s="160" t="s">
        <v>425</v>
      </c>
      <c r="F7" s="161" t="s">
        <v>426</v>
      </c>
      <c r="G7" s="162">
        <v>45322</v>
      </c>
      <c r="H7" s="163" t="s">
        <v>423</v>
      </c>
    </row>
    <row r="8" spans="1:9" s="158" customFormat="1" ht="25.5" x14ac:dyDescent="0.2">
      <c r="B8" s="481"/>
      <c r="C8" s="479"/>
      <c r="D8" s="159">
        <v>3</v>
      </c>
      <c r="E8" s="161" t="s">
        <v>427</v>
      </c>
      <c r="F8" s="161" t="s">
        <v>428</v>
      </c>
      <c r="G8" s="162">
        <v>45321</v>
      </c>
      <c r="H8" s="163" t="s">
        <v>423</v>
      </c>
    </row>
    <row r="9" spans="1:9" s="158" customFormat="1" ht="38.25" x14ac:dyDescent="0.2">
      <c r="B9" s="481"/>
      <c r="C9" s="161" t="s">
        <v>429</v>
      </c>
      <c r="D9" s="159">
        <v>4</v>
      </c>
      <c r="E9" s="161" t="s">
        <v>430</v>
      </c>
      <c r="F9" s="160" t="s">
        <v>431</v>
      </c>
      <c r="G9" s="162">
        <v>45322</v>
      </c>
      <c r="H9" s="163" t="s">
        <v>423</v>
      </c>
    </row>
    <row r="10" spans="1:9" s="158" customFormat="1" ht="38.25" x14ac:dyDescent="0.2">
      <c r="B10" s="481"/>
      <c r="C10" s="161" t="s">
        <v>432</v>
      </c>
      <c r="D10" s="159">
        <v>5</v>
      </c>
      <c r="E10" s="161" t="s">
        <v>433</v>
      </c>
      <c r="F10" s="161" t="s">
        <v>434</v>
      </c>
      <c r="G10" s="164">
        <v>45657</v>
      </c>
      <c r="H10" s="163" t="s">
        <v>435</v>
      </c>
    </row>
    <row r="11" spans="1:9" ht="38.25" x14ac:dyDescent="0.2">
      <c r="B11" s="481"/>
      <c r="C11" s="479" t="s">
        <v>436</v>
      </c>
      <c r="D11" s="159">
        <v>6</v>
      </c>
      <c r="E11" s="160" t="s">
        <v>437</v>
      </c>
      <c r="F11" s="161" t="s">
        <v>438</v>
      </c>
      <c r="G11" s="164">
        <v>45657</v>
      </c>
      <c r="H11" s="165" t="s">
        <v>439</v>
      </c>
    </row>
    <row r="12" spans="1:9" ht="26.25" thickBot="1" x14ac:dyDescent="0.25">
      <c r="B12" s="482"/>
      <c r="C12" s="488"/>
      <c r="D12" s="166">
        <v>7</v>
      </c>
      <c r="E12" s="167" t="s">
        <v>440</v>
      </c>
      <c r="F12" s="168" t="s">
        <v>441</v>
      </c>
      <c r="G12" s="169">
        <v>45657</v>
      </c>
      <c r="H12" s="170" t="s">
        <v>439</v>
      </c>
    </row>
    <row r="13" spans="1:9" s="158" customFormat="1" ht="25.5" x14ac:dyDescent="0.2">
      <c r="B13" s="489" t="s">
        <v>442</v>
      </c>
      <c r="C13" s="491" t="s">
        <v>443</v>
      </c>
      <c r="D13" s="171">
        <v>8</v>
      </c>
      <c r="E13" s="172" t="s">
        <v>507</v>
      </c>
      <c r="F13" s="173" t="s">
        <v>444</v>
      </c>
      <c r="G13" s="174">
        <v>45657</v>
      </c>
      <c r="H13" s="175" t="s">
        <v>445</v>
      </c>
    </row>
    <row r="14" spans="1:9" s="158" customFormat="1" ht="26.25" thickBot="1" x14ac:dyDescent="0.25">
      <c r="B14" s="490"/>
      <c r="C14" s="492"/>
      <c r="D14" s="176">
        <v>9</v>
      </c>
      <c r="E14" s="177" t="s">
        <v>446</v>
      </c>
      <c r="F14" s="177" t="s">
        <v>447</v>
      </c>
      <c r="G14" s="178">
        <v>45657</v>
      </c>
      <c r="H14" s="179" t="s">
        <v>435</v>
      </c>
    </row>
    <row r="15" spans="1:9" s="180" customFormat="1" ht="38.25" x14ac:dyDescent="0.2">
      <c r="B15" s="475" t="s">
        <v>448</v>
      </c>
      <c r="C15" s="478" t="s">
        <v>449</v>
      </c>
      <c r="D15" s="181">
        <v>10</v>
      </c>
      <c r="E15" s="182" t="s">
        <v>450</v>
      </c>
      <c r="F15" s="183" t="s">
        <v>451</v>
      </c>
      <c r="G15" s="184">
        <v>45657</v>
      </c>
      <c r="H15" s="185" t="s">
        <v>452</v>
      </c>
      <c r="I15" s="186"/>
    </row>
    <row r="16" spans="1:9" s="180" customFormat="1" ht="59.25" customHeight="1" x14ac:dyDescent="0.2">
      <c r="B16" s="476"/>
      <c r="C16" s="479"/>
      <c r="D16" s="187">
        <v>11</v>
      </c>
      <c r="E16" s="160" t="s">
        <v>453</v>
      </c>
      <c r="F16" s="160" t="s">
        <v>454</v>
      </c>
      <c r="G16" s="162">
        <v>45657</v>
      </c>
      <c r="H16" s="165" t="s">
        <v>505</v>
      </c>
    </row>
    <row r="17" spans="1:8" s="180" customFormat="1" ht="51" x14ac:dyDescent="0.2">
      <c r="B17" s="476"/>
      <c r="C17" s="479"/>
      <c r="D17" s="187">
        <v>12</v>
      </c>
      <c r="E17" s="160" t="s">
        <v>455</v>
      </c>
      <c r="F17" s="161" t="s">
        <v>456</v>
      </c>
      <c r="G17" s="162">
        <v>45657</v>
      </c>
      <c r="H17" s="165" t="s">
        <v>505</v>
      </c>
    </row>
    <row r="18" spans="1:8" s="180" customFormat="1" ht="28.5" customHeight="1" thickBot="1" x14ac:dyDescent="0.25">
      <c r="B18" s="477"/>
      <c r="C18" s="168" t="s">
        <v>457</v>
      </c>
      <c r="D18" s="188">
        <v>13</v>
      </c>
      <c r="E18" s="167" t="s">
        <v>458</v>
      </c>
      <c r="F18" s="168" t="s">
        <v>459</v>
      </c>
      <c r="G18" s="189">
        <v>45657</v>
      </c>
      <c r="H18" s="170" t="s">
        <v>460</v>
      </c>
    </row>
    <row r="19" spans="1:8" ht="38.25" x14ac:dyDescent="0.2">
      <c r="B19" s="480" t="s">
        <v>461</v>
      </c>
      <c r="C19" s="182" t="s">
        <v>462</v>
      </c>
      <c r="D19" s="154">
        <v>14</v>
      </c>
      <c r="E19" s="190" t="s">
        <v>463</v>
      </c>
      <c r="F19" s="182" t="s">
        <v>504</v>
      </c>
      <c r="G19" s="191">
        <v>45412</v>
      </c>
      <c r="H19" s="185" t="s">
        <v>464</v>
      </c>
    </row>
    <row r="20" spans="1:8" ht="25.5" x14ac:dyDescent="0.2">
      <c r="B20" s="481"/>
      <c r="C20" s="161" t="s">
        <v>462</v>
      </c>
      <c r="D20" s="159">
        <v>15</v>
      </c>
      <c r="E20" s="160" t="s">
        <v>465</v>
      </c>
      <c r="F20" s="161" t="s">
        <v>466</v>
      </c>
      <c r="G20" s="162">
        <v>45657</v>
      </c>
      <c r="H20" s="165" t="s">
        <v>464</v>
      </c>
    </row>
    <row r="21" spans="1:8" ht="63.75" x14ac:dyDescent="0.2">
      <c r="B21" s="481"/>
      <c r="C21" s="161" t="s">
        <v>467</v>
      </c>
      <c r="D21" s="159">
        <v>16</v>
      </c>
      <c r="E21" s="160" t="s">
        <v>468</v>
      </c>
      <c r="F21" s="161" t="s">
        <v>469</v>
      </c>
      <c r="G21" s="162">
        <v>45657</v>
      </c>
      <c r="H21" s="165" t="s">
        <v>171</v>
      </c>
    </row>
    <row r="22" spans="1:8" ht="25.5" x14ac:dyDescent="0.2">
      <c r="B22" s="481"/>
      <c r="C22" s="161" t="s">
        <v>467</v>
      </c>
      <c r="D22" s="159">
        <v>17</v>
      </c>
      <c r="E22" s="160" t="s">
        <v>470</v>
      </c>
      <c r="F22" s="161" t="s">
        <v>471</v>
      </c>
      <c r="G22" s="162">
        <v>45657</v>
      </c>
      <c r="H22" s="165" t="s">
        <v>171</v>
      </c>
    </row>
    <row r="23" spans="1:8" s="158" customFormat="1" ht="45" customHeight="1" x14ac:dyDescent="0.2">
      <c r="A23" s="148"/>
      <c r="B23" s="481"/>
      <c r="C23" s="161" t="s">
        <v>472</v>
      </c>
      <c r="D23" s="159">
        <v>18</v>
      </c>
      <c r="E23" s="161" t="s">
        <v>473</v>
      </c>
      <c r="F23" s="161" t="s">
        <v>474</v>
      </c>
      <c r="G23" s="162">
        <v>45657</v>
      </c>
      <c r="H23" s="165" t="s">
        <v>475</v>
      </c>
    </row>
    <row r="24" spans="1:8" s="158" customFormat="1" ht="39" thickBot="1" x14ac:dyDescent="0.25">
      <c r="A24" s="148"/>
      <c r="B24" s="482"/>
      <c r="C24" s="168" t="s">
        <v>472</v>
      </c>
      <c r="D24" s="166">
        <v>19</v>
      </c>
      <c r="E24" s="168" t="s">
        <v>476</v>
      </c>
      <c r="F24" s="168" t="s">
        <v>477</v>
      </c>
      <c r="G24" s="189">
        <v>45657</v>
      </c>
      <c r="H24" s="170" t="s">
        <v>478</v>
      </c>
    </row>
    <row r="25" spans="1:8" s="192" customFormat="1" ht="51" x14ac:dyDescent="0.2">
      <c r="B25" s="483" t="s">
        <v>479</v>
      </c>
      <c r="C25" s="182" t="s">
        <v>480</v>
      </c>
      <c r="D25" s="154">
        <v>20</v>
      </c>
      <c r="E25" s="190" t="s">
        <v>481</v>
      </c>
      <c r="F25" s="190" t="s">
        <v>482</v>
      </c>
      <c r="G25" s="193">
        <v>45657</v>
      </c>
      <c r="H25" s="194" t="s">
        <v>171</v>
      </c>
    </row>
    <row r="26" spans="1:8" s="192" customFormat="1" ht="51.75" customHeight="1" x14ac:dyDescent="0.2">
      <c r="B26" s="484"/>
      <c r="C26" s="161" t="s">
        <v>480</v>
      </c>
      <c r="D26" s="159">
        <v>21</v>
      </c>
      <c r="E26" s="160" t="s">
        <v>483</v>
      </c>
      <c r="F26" s="161" t="s">
        <v>484</v>
      </c>
      <c r="G26" s="164">
        <v>45473</v>
      </c>
      <c r="H26" s="195" t="s">
        <v>485</v>
      </c>
    </row>
    <row r="27" spans="1:8" s="192" customFormat="1" ht="61.5" customHeight="1" x14ac:dyDescent="0.2">
      <c r="B27" s="484"/>
      <c r="C27" s="161" t="s">
        <v>480</v>
      </c>
      <c r="D27" s="159">
        <v>22</v>
      </c>
      <c r="E27" s="160" t="s">
        <v>486</v>
      </c>
      <c r="F27" s="161" t="s">
        <v>487</v>
      </c>
      <c r="G27" s="164">
        <v>45657</v>
      </c>
      <c r="H27" s="195" t="s">
        <v>488</v>
      </c>
    </row>
    <row r="28" spans="1:8" s="197" customFormat="1" ht="38.25" x14ac:dyDescent="0.2">
      <c r="A28" s="196"/>
      <c r="B28" s="484"/>
      <c r="C28" s="161" t="s">
        <v>489</v>
      </c>
      <c r="D28" s="159">
        <v>23</v>
      </c>
      <c r="E28" s="160" t="s">
        <v>490</v>
      </c>
      <c r="F28" s="161" t="s">
        <v>491</v>
      </c>
      <c r="G28" s="164">
        <v>45657</v>
      </c>
      <c r="H28" s="195" t="s">
        <v>492</v>
      </c>
    </row>
    <row r="29" spans="1:8" s="197" customFormat="1" ht="38.25" x14ac:dyDescent="0.2">
      <c r="A29" s="196"/>
      <c r="B29" s="484"/>
      <c r="C29" s="161" t="s">
        <v>493</v>
      </c>
      <c r="D29" s="159">
        <v>24</v>
      </c>
      <c r="E29" s="160" t="s">
        <v>494</v>
      </c>
      <c r="F29" s="160" t="s">
        <v>495</v>
      </c>
      <c r="G29" s="164">
        <v>45657</v>
      </c>
      <c r="H29" s="195" t="s">
        <v>496</v>
      </c>
    </row>
    <row r="30" spans="1:8" s="197" customFormat="1" ht="26.25" thickBot="1" x14ac:dyDescent="0.25">
      <c r="A30" s="196"/>
      <c r="B30" s="485"/>
      <c r="C30" s="168" t="s">
        <v>497</v>
      </c>
      <c r="D30" s="166">
        <v>25</v>
      </c>
      <c r="E30" s="167" t="s">
        <v>498</v>
      </c>
      <c r="F30" s="168" t="s">
        <v>499</v>
      </c>
      <c r="G30" s="169">
        <v>45657</v>
      </c>
      <c r="H30" s="198" t="s">
        <v>496</v>
      </c>
    </row>
    <row r="31" spans="1:8" s="158" customFormat="1" ht="62.25" customHeight="1" thickBot="1" x14ac:dyDescent="0.25">
      <c r="B31" s="199" t="s">
        <v>500</v>
      </c>
      <c r="C31" s="200" t="s">
        <v>501</v>
      </c>
      <c r="D31" s="201">
        <v>26</v>
      </c>
      <c r="E31" s="202" t="s">
        <v>502</v>
      </c>
      <c r="F31" s="202" t="s">
        <v>503</v>
      </c>
      <c r="G31" s="203">
        <v>45657</v>
      </c>
      <c r="H31" s="204" t="s">
        <v>171</v>
      </c>
    </row>
    <row r="32" spans="1:8" x14ac:dyDescent="0.2">
      <c r="C32" s="205"/>
      <c r="D32" s="206"/>
      <c r="E32" s="205"/>
      <c r="F32" s="205"/>
      <c r="G32" s="207"/>
      <c r="H32" s="208"/>
    </row>
    <row r="33" spans="3:8" x14ac:dyDescent="0.2">
      <c r="C33" s="205"/>
      <c r="D33" s="206"/>
      <c r="E33" s="205"/>
      <c r="F33" s="205"/>
      <c r="G33" s="207"/>
      <c r="H33" s="208"/>
    </row>
    <row r="34" spans="3:8" x14ac:dyDescent="0.2">
      <c r="C34" s="205"/>
      <c r="D34" s="206"/>
      <c r="E34" s="205"/>
      <c r="F34" s="205"/>
      <c r="G34" s="207"/>
      <c r="H34" s="208"/>
    </row>
    <row r="35" spans="3:8" x14ac:dyDescent="0.2">
      <c r="C35" s="205"/>
      <c r="D35" s="206"/>
      <c r="E35" s="205"/>
      <c r="F35" s="205"/>
      <c r="G35" s="207"/>
      <c r="H35" s="208"/>
    </row>
    <row r="36" spans="3:8" x14ac:dyDescent="0.2">
      <c r="C36" s="205"/>
      <c r="D36" s="206"/>
      <c r="E36" s="205"/>
      <c r="F36" s="205"/>
      <c r="G36" s="207"/>
      <c r="H36" s="208"/>
    </row>
    <row r="37" spans="3:8" x14ac:dyDescent="0.2">
      <c r="C37" s="205"/>
      <c r="D37" s="206"/>
      <c r="E37" s="205"/>
      <c r="F37" s="205"/>
      <c r="G37" s="207"/>
      <c r="H37" s="208"/>
    </row>
    <row r="38" spans="3:8" x14ac:dyDescent="0.2">
      <c r="C38" s="205"/>
      <c r="D38" s="206"/>
      <c r="E38" s="205"/>
      <c r="F38" s="205"/>
      <c r="G38" s="207"/>
      <c r="H38" s="208"/>
    </row>
    <row r="39" spans="3:8" x14ac:dyDescent="0.2">
      <c r="C39" s="205"/>
      <c r="D39" s="206"/>
      <c r="E39" s="205"/>
      <c r="F39" s="205"/>
      <c r="G39" s="207"/>
      <c r="H39" s="208"/>
    </row>
    <row r="40" spans="3:8" x14ac:dyDescent="0.2">
      <c r="C40" s="205"/>
      <c r="D40" s="206"/>
      <c r="E40" s="205"/>
      <c r="F40" s="205"/>
      <c r="G40" s="207"/>
      <c r="H40" s="208"/>
    </row>
    <row r="41" spans="3:8" x14ac:dyDescent="0.2">
      <c r="C41" s="205"/>
      <c r="D41" s="206"/>
      <c r="E41" s="205"/>
      <c r="F41" s="205"/>
      <c r="G41" s="207"/>
      <c r="H41" s="208"/>
    </row>
    <row r="42" spans="3:8" x14ac:dyDescent="0.2">
      <c r="C42" s="205"/>
      <c r="D42" s="206"/>
      <c r="E42" s="205"/>
      <c r="F42" s="205"/>
      <c r="G42" s="207"/>
      <c r="H42" s="208"/>
    </row>
    <row r="43" spans="3:8" x14ac:dyDescent="0.2">
      <c r="C43" s="205"/>
      <c r="D43" s="206"/>
      <c r="E43" s="205"/>
      <c r="F43" s="205"/>
      <c r="G43" s="207"/>
      <c r="H43" s="208"/>
    </row>
  </sheetData>
  <mergeCells count="11">
    <mergeCell ref="B15:B18"/>
    <mergeCell ref="C15:C17"/>
    <mergeCell ref="B19:B24"/>
    <mergeCell ref="B25:B30"/>
    <mergeCell ref="B2:H2"/>
    <mergeCell ref="B3:H3"/>
    <mergeCell ref="B6:B12"/>
    <mergeCell ref="C7:C8"/>
    <mergeCell ref="C11:C12"/>
    <mergeCell ref="B13:B14"/>
    <mergeCell ref="C13:C14"/>
  </mergeCells>
  <pageMargins left="0.70866141732283472" right="0.70866141732283472" top="0.74803149606299213" bottom="0.74803149606299213" header="0.31496062992125984" footer="0.31496062992125984"/>
  <pageSetup scale="68" fitToHeight="7" orientation="landscape" r:id="rId1"/>
  <rowBreaks count="1" manualBreakCount="1">
    <brk id="18"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Resumen</vt:lpstr>
      <vt:lpstr>Plan de Acción Institucional</vt:lpstr>
      <vt:lpstr>PINAR </vt:lpstr>
      <vt:lpstr>PAA 2024</vt:lpstr>
      <vt:lpstr>PETH</vt:lpstr>
      <vt:lpstr>Plan Capacitación</vt:lpstr>
      <vt:lpstr>Plan incentivos</vt:lpstr>
      <vt:lpstr>PSST</vt:lpstr>
      <vt:lpstr>PAAC</vt:lpstr>
      <vt:lpstr>PETI</vt:lpstr>
      <vt:lpstr>Riesgos de Seguridad</vt:lpstr>
      <vt:lpstr>Seguridad y Privacidad</vt:lpstr>
      <vt:lpstr>Seguimiento PAI</vt:lpstr>
      <vt:lpstr>Listas</vt:lpstr>
      <vt:lpstr>PAAC!Área_de_impresión</vt:lpstr>
      <vt:lpstr>'Plan Capacitación'!Área_de_impresión</vt:lpstr>
      <vt:lpstr>'Plan de Acción Institucional'!Área_de_impresión</vt:lpstr>
      <vt:lpstr>PSST!Área_de_impresión</vt:lpstr>
      <vt:lpstr>Resumen!Área_de_impresión</vt:lpstr>
      <vt:lpstr>PAAC!Títulos_a_imprimir</vt:lpstr>
      <vt:lpstr>'Plan Capacitación'!Títulos_a_imprimir</vt:lpstr>
      <vt:lpstr>'Plan de Acción Institucional'!Títulos_a_imprimir</vt:lpstr>
      <vt:lpstr>PSST!Títulos_a_imprimir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Alfredo Diaz Cardozo</dc:creator>
  <cp:lastModifiedBy>Ricardo Alfredo Diaz Cardozo</cp:lastModifiedBy>
  <cp:lastPrinted>2024-01-30T18:59:54Z</cp:lastPrinted>
  <dcterms:created xsi:type="dcterms:W3CDTF">2022-11-23T14:25:47Z</dcterms:created>
  <dcterms:modified xsi:type="dcterms:W3CDTF">2024-01-31T21:52:34Z</dcterms:modified>
</cp:coreProperties>
</file>